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C\OneDrive - Mahidol University\สพจ สป\Tubtim - MOC Samutprakan\ประชุม กรอ จังหวัด สป\20) มิ.ย. 65\ทอ\"/>
    </mc:Choice>
  </mc:AlternateContent>
  <bookViews>
    <workbookView xWindow="1416" yWindow="108" windowWidth="16380" windowHeight="10200"/>
  </bookViews>
  <sheets>
    <sheet name="Sheet1" sheetId="1" r:id="rId1"/>
    <sheet name="Sheet2" sheetId="2" r:id="rId2"/>
    <sheet name="ผลต่าง YoY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K43" i="1" l="1"/>
  <c r="AK44" i="1" s="1"/>
  <c r="AJ57" i="1"/>
  <c r="AI57" i="1"/>
  <c r="AH57" i="1"/>
  <c r="AG57" i="1"/>
  <c r="AE57" i="1"/>
  <c r="AD57" i="1"/>
  <c r="AC57" i="1"/>
  <c r="AB57" i="1"/>
  <c r="Z57" i="1"/>
  <c r="Y57" i="1"/>
  <c r="X57" i="1"/>
  <c r="W57" i="1"/>
  <c r="U57" i="1"/>
  <c r="T57" i="1"/>
  <c r="S57" i="1"/>
  <c r="R57" i="1"/>
  <c r="P57" i="1"/>
  <c r="O57" i="1"/>
  <c r="N57" i="1"/>
  <c r="M57" i="1"/>
  <c r="K57" i="1"/>
  <c r="J57" i="1"/>
  <c r="I57" i="1"/>
  <c r="H57" i="1"/>
  <c r="F57" i="1"/>
  <c r="E57" i="1"/>
  <c r="D57" i="1"/>
  <c r="C57" i="1"/>
  <c r="B58" i="1"/>
  <c r="AN30" i="1"/>
  <c r="AO30" i="1" s="1"/>
  <c r="AN31" i="1"/>
  <c r="AO31" i="1" s="1"/>
  <c r="AN32" i="1"/>
  <c r="AO32" i="1" s="1"/>
  <c r="AN33" i="1"/>
  <c r="AO33" i="1" s="1"/>
  <c r="AN34" i="1"/>
  <c r="AO34" i="1" s="1"/>
  <c r="AN35" i="1"/>
  <c r="AO35" i="1" s="1"/>
  <c r="AN36" i="1"/>
  <c r="AO36" i="1" s="1"/>
  <c r="AN37" i="1"/>
  <c r="AO37" i="1" s="1"/>
  <c r="AN38" i="1"/>
  <c r="AO38" i="1" s="1"/>
  <c r="AN39" i="1"/>
  <c r="AO39" i="1" s="1"/>
  <c r="AN40" i="1"/>
  <c r="AO40" i="1" s="1"/>
  <c r="AN41" i="1"/>
  <c r="AO41" i="1" s="1"/>
  <c r="AN42" i="1"/>
  <c r="AO42" i="1" s="1"/>
  <c r="AN43" i="1"/>
  <c r="AO43" i="1" s="1"/>
  <c r="AN29" i="1"/>
  <c r="AO29" i="1" s="1"/>
  <c r="AJ34" i="1"/>
  <c r="AJ35" i="1"/>
  <c r="AI30" i="1"/>
  <c r="AJ30" i="1" s="1"/>
  <c r="AI31" i="1"/>
  <c r="AJ31" i="1" s="1"/>
  <c r="AI32" i="1"/>
  <c r="AJ32" i="1" s="1"/>
  <c r="AI33" i="1"/>
  <c r="AJ33" i="1" s="1"/>
  <c r="AI34" i="1"/>
  <c r="AI35" i="1"/>
  <c r="AI36" i="1"/>
  <c r="AJ36" i="1" s="1"/>
  <c r="AI37" i="1"/>
  <c r="AJ37" i="1" s="1"/>
  <c r="AI38" i="1"/>
  <c r="AJ38" i="1" s="1"/>
  <c r="AI39" i="1"/>
  <c r="AJ39" i="1" s="1"/>
  <c r="AI40" i="1"/>
  <c r="AJ40" i="1" s="1"/>
  <c r="AI41" i="1"/>
  <c r="AJ41" i="1" s="1"/>
  <c r="AI42" i="1"/>
  <c r="AJ42" i="1" s="1"/>
  <c r="AI43" i="1"/>
  <c r="AJ43" i="1" s="1"/>
  <c r="AI44" i="1"/>
  <c r="AJ44" i="1" s="1"/>
  <c r="AI45" i="1"/>
  <c r="AJ45" i="1" s="1"/>
  <c r="AI46" i="1"/>
  <c r="AJ46" i="1" s="1"/>
  <c r="AI47" i="1"/>
  <c r="AJ47" i="1" s="1"/>
  <c r="AI48" i="1"/>
  <c r="AJ48" i="1" s="1"/>
  <c r="AI49" i="1"/>
  <c r="AJ49" i="1" s="1"/>
  <c r="AI50" i="1"/>
  <c r="AJ50" i="1" s="1"/>
  <c r="AI51" i="1"/>
  <c r="AJ51" i="1" s="1"/>
  <c r="AI52" i="1"/>
  <c r="AJ52" i="1" s="1"/>
  <c r="AI53" i="1"/>
  <c r="AJ53" i="1" s="1"/>
  <c r="AI54" i="1"/>
  <c r="AJ54" i="1" s="1"/>
  <c r="AI55" i="1"/>
  <c r="AJ55" i="1" s="1"/>
  <c r="AI56" i="1"/>
  <c r="AJ56" i="1" s="1"/>
  <c r="AI29" i="1"/>
  <c r="AJ29" i="1" s="1"/>
  <c r="AD30" i="1"/>
  <c r="AE30" i="1" s="1"/>
  <c r="AD31" i="1"/>
  <c r="AE31" i="1" s="1"/>
  <c r="AD32" i="1"/>
  <c r="AE32" i="1" s="1"/>
  <c r="AD33" i="1"/>
  <c r="AE33" i="1" s="1"/>
  <c r="AD34" i="1"/>
  <c r="AE34" i="1" s="1"/>
  <c r="AD35" i="1"/>
  <c r="AE35" i="1" s="1"/>
  <c r="AD36" i="1"/>
  <c r="AE36" i="1" s="1"/>
  <c r="AD37" i="1"/>
  <c r="AE37" i="1" s="1"/>
  <c r="AD38" i="1"/>
  <c r="AE38" i="1" s="1"/>
  <c r="AD39" i="1"/>
  <c r="AE39" i="1" s="1"/>
  <c r="AD40" i="1"/>
  <c r="AE40" i="1" s="1"/>
  <c r="AD41" i="1"/>
  <c r="AE41" i="1" s="1"/>
  <c r="AD42" i="1"/>
  <c r="AE42" i="1" s="1"/>
  <c r="AD43" i="1"/>
  <c r="AE43" i="1" s="1"/>
  <c r="AD44" i="1"/>
  <c r="AE44" i="1" s="1"/>
  <c r="AD45" i="1"/>
  <c r="AE45" i="1" s="1"/>
  <c r="AD46" i="1"/>
  <c r="AE46" i="1" s="1"/>
  <c r="AD47" i="1"/>
  <c r="AE47" i="1" s="1"/>
  <c r="AD48" i="1"/>
  <c r="AE48" i="1" s="1"/>
  <c r="AD49" i="1"/>
  <c r="AE49" i="1" s="1"/>
  <c r="AD50" i="1"/>
  <c r="AE50" i="1" s="1"/>
  <c r="AD51" i="1"/>
  <c r="AE51" i="1" s="1"/>
  <c r="AD52" i="1"/>
  <c r="AE52" i="1" s="1"/>
  <c r="AD29" i="1"/>
  <c r="AE29" i="1" s="1"/>
  <c r="Y30" i="1"/>
  <c r="Z30" i="1" s="1"/>
  <c r="Y31" i="1"/>
  <c r="Z31" i="1" s="1"/>
  <c r="Y32" i="1"/>
  <c r="Z32" i="1" s="1"/>
  <c r="Y33" i="1"/>
  <c r="Z33" i="1" s="1"/>
  <c r="Y34" i="1"/>
  <c r="Z34" i="1" s="1"/>
  <c r="Y35" i="1"/>
  <c r="Z35" i="1" s="1"/>
  <c r="Y36" i="1"/>
  <c r="Z36" i="1" s="1"/>
  <c r="Y37" i="1"/>
  <c r="Z37" i="1" s="1"/>
  <c r="Y38" i="1"/>
  <c r="Z38" i="1" s="1"/>
  <c r="Y39" i="1"/>
  <c r="Z39" i="1" s="1"/>
  <c r="Y40" i="1"/>
  <c r="Z40" i="1" s="1"/>
  <c r="Y41" i="1"/>
  <c r="Z41" i="1" s="1"/>
  <c r="Y42" i="1"/>
  <c r="Z42" i="1" s="1"/>
  <c r="Y43" i="1"/>
  <c r="Z43" i="1" s="1"/>
  <c r="Y44" i="1"/>
  <c r="Z44" i="1" s="1"/>
  <c r="Y45" i="1"/>
  <c r="Z45" i="1" s="1"/>
  <c r="Y46" i="1"/>
  <c r="Z46" i="1" s="1"/>
  <c r="Y47" i="1"/>
  <c r="Z47" i="1" s="1"/>
  <c r="Y48" i="1"/>
  <c r="Z48" i="1" s="1"/>
  <c r="Y49" i="1"/>
  <c r="Z49" i="1" s="1"/>
  <c r="Y50" i="1"/>
  <c r="Z50" i="1" s="1"/>
  <c r="Y51" i="1"/>
  <c r="Z51" i="1" s="1"/>
  <c r="Y52" i="1"/>
  <c r="Z52" i="1" s="1"/>
  <c r="Y29" i="1"/>
  <c r="Z29" i="1" s="1"/>
  <c r="U35" i="1"/>
  <c r="U36" i="1"/>
  <c r="T29" i="1"/>
  <c r="U29" i="1" s="1"/>
  <c r="T30" i="1"/>
  <c r="U30" i="1" s="1"/>
  <c r="T31" i="1"/>
  <c r="U31" i="1" s="1"/>
  <c r="T32" i="1"/>
  <c r="U32" i="1" s="1"/>
  <c r="T33" i="1"/>
  <c r="U33" i="1" s="1"/>
  <c r="T34" i="1"/>
  <c r="U34" i="1" s="1"/>
  <c r="T35" i="1"/>
  <c r="T36" i="1"/>
  <c r="T37" i="1"/>
  <c r="U37" i="1" s="1"/>
  <c r="T38" i="1"/>
  <c r="U38" i="1" s="1"/>
  <c r="T39" i="1"/>
  <c r="U39" i="1" s="1"/>
  <c r="T40" i="1"/>
  <c r="U40" i="1" s="1"/>
  <c r="T41" i="1"/>
  <c r="U41" i="1" s="1"/>
  <c r="T42" i="1"/>
  <c r="U42" i="1" s="1"/>
  <c r="T43" i="1"/>
  <c r="U43" i="1" s="1"/>
  <c r="T44" i="1"/>
  <c r="U44" i="1" s="1"/>
  <c r="T45" i="1"/>
  <c r="U45" i="1" s="1"/>
  <c r="T46" i="1"/>
  <c r="U46" i="1" s="1"/>
  <c r="T47" i="1"/>
  <c r="U47" i="1" s="1"/>
  <c r="T48" i="1"/>
  <c r="U48" i="1" s="1"/>
  <c r="T49" i="1"/>
  <c r="U49" i="1" s="1"/>
  <c r="T50" i="1"/>
  <c r="U50" i="1" s="1"/>
  <c r="T51" i="1"/>
  <c r="U51" i="1" s="1"/>
  <c r="T52" i="1"/>
  <c r="U52" i="1" s="1"/>
  <c r="P32" i="1"/>
  <c r="P45" i="1"/>
  <c r="P47" i="1"/>
  <c r="P50" i="1"/>
  <c r="O30" i="1"/>
  <c r="P30" i="1" s="1"/>
  <c r="O31" i="1"/>
  <c r="P31" i="1" s="1"/>
  <c r="O32" i="1"/>
  <c r="O33" i="1"/>
  <c r="P33" i="1" s="1"/>
  <c r="O34" i="1"/>
  <c r="P34" i="1" s="1"/>
  <c r="O35" i="1"/>
  <c r="P35" i="1" s="1"/>
  <c r="O36" i="1"/>
  <c r="P36" i="1" s="1"/>
  <c r="O37" i="1"/>
  <c r="P37" i="1" s="1"/>
  <c r="O38" i="1"/>
  <c r="P38" i="1" s="1"/>
  <c r="O39" i="1"/>
  <c r="P39" i="1" s="1"/>
  <c r="O40" i="1"/>
  <c r="P40" i="1" s="1"/>
  <c r="O41" i="1"/>
  <c r="P41" i="1" s="1"/>
  <c r="O42" i="1"/>
  <c r="P42" i="1" s="1"/>
  <c r="O43" i="1"/>
  <c r="P43" i="1" s="1"/>
  <c r="O44" i="1"/>
  <c r="P44" i="1" s="1"/>
  <c r="O45" i="1"/>
  <c r="O46" i="1"/>
  <c r="P46" i="1" s="1"/>
  <c r="O47" i="1"/>
  <c r="O48" i="1"/>
  <c r="P48" i="1" s="1"/>
  <c r="O49" i="1"/>
  <c r="P49" i="1" s="1"/>
  <c r="O50" i="1"/>
  <c r="O51" i="1"/>
  <c r="P51" i="1" s="1"/>
  <c r="O52" i="1"/>
  <c r="P52" i="1" s="1"/>
  <c r="O29" i="1"/>
  <c r="P29" i="1" s="1"/>
  <c r="J30" i="1"/>
  <c r="K30" i="1" s="1"/>
  <c r="J31" i="1"/>
  <c r="K31" i="1" s="1"/>
  <c r="J32" i="1"/>
  <c r="K32" i="1" s="1"/>
  <c r="J33" i="1"/>
  <c r="K33" i="1" s="1"/>
  <c r="J34" i="1"/>
  <c r="K34" i="1" s="1"/>
  <c r="J35" i="1"/>
  <c r="K35" i="1" s="1"/>
  <c r="J36" i="1"/>
  <c r="K36" i="1" s="1"/>
  <c r="J37" i="1"/>
  <c r="K37" i="1" s="1"/>
  <c r="J38" i="1"/>
  <c r="K38" i="1" s="1"/>
  <c r="J39" i="1"/>
  <c r="K39" i="1" s="1"/>
  <c r="J40" i="1"/>
  <c r="K40" i="1" s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29" i="1"/>
  <c r="K29" i="1" s="1"/>
  <c r="H29" i="1"/>
  <c r="I29" i="1" s="1"/>
  <c r="E41" i="1"/>
  <c r="F41" i="1" s="1"/>
  <c r="E42" i="1"/>
  <c r="F42" i="1" s="1"/>
  <c r="E43" i="1"/>
  <c r="F43" i="1" s="1"/>
  <c r="E44" i="1"/>
  <c r="F44" i="1" s="1"/>
  <c r="E45" i="1"/>
  <c r="F45" i="1" s="1"/>
  <c r="E46" i="1"/>
  <c r="F46" i="1" s="1"/>
  <c r="E47" i="1"/>
  <c r="F47" i="1" s="1"/>
  <c r="E48" i="1"/>
  <c r="F48" i="1" s="1"/>
  <c r="E49" i="1"/>
  <c r="F49" i="1" s="1"/>
  <c r="E50" i="1"/>
  <c r="F50" i="1" s="1"/>
  <c r="E51" i="1"/>
  <c r="F51" i="1" s="1"/>
  <c r="E52" i="1"/>
  <c r="F52" i="1" s="1"/>
  <c r="E36" i="1"/>
  <c r="F36" i="1" s="1"/>
  <c r="E37" i="1"/>
  <c r="F37" i="1" s="1"/>
  <c r="E38" i="1"/>
  <c r="F38" i="1" s="1"/>
  <c r="E39" i="1"/>
  <c r="F39" i="1" s="1"/>
  <c r="E40" i="1"/>
  <c r="F40" i="1" s="1"/>
  <c r="E30" i="1"/>
  <c r="F30" i="1" s="1"/>
  <c r="E31" i="1"/>
  <c r="F31" i="1" s="1"/>
  <c r="E32" i="1"/>
  <c r="F32" i="1" s="1"/>
  <c r="E33" i="1"/>
  <c r="F33" i="1" s="1"/>
  <c r="E34" i="1"/>
  <c r="F34" i="1" s="1"/>
  <c r="E35" i="1"/>
  <c r="F35" i="1" s="1"/>
  <c r="E29" i="1"/>
  <c r="F29" i="1" s="1"/>
  <c r="D29" i="1"/>
  <c r="C29" i="1"/>
  <c r="C26" i="1"/>
  <c r="D26" i="1" s="1"/>
  <c r="C27" i="1"/>
  <c r="D27" i="1" s="1"/>
  <c r="C28" i="1"/>
  <c r="D28" i="1" s="1"/>
  <c r="C19" i="1"/>
  <c r="D19" i="1" s="1"/>
  <c r="C20" i="1"/>
  <c r="D20" i="1" s="1"/>
  <c r="C21" i="1"/>
  <c r="D21" i="1" s="1"/>
  <c r="C22" i="1"/>
  <c r="D22" i="1" s="1"/>
  <c r="C23" i="1"/>
  <c r="D23" i="1" s="1"/>
  <c r="C24" i="1"/>
  <c r="D24" i="1" s="1"/>
  <c r="C25" i="1"/>
  <c r="D25" i="1" s="1"/>
  <c r="C18" i="1"/>
  <c r="D18" i="1" s="1"/>
  <c r="AH56" i="1"/>
  <c r="AG56" i="1"/>
  <c r="AD56" i="1"/>
  <c r="AE56" i="1" s="1"/>
  <c r="AC56" i="1"/>
  <c r="AB56" i="1"/>
  <c r="Y56" i="1"/>
  <c r="Z56" i="1" s="1"/>
  <c r="X56" i="1"/>
  <c r="W56" i="1"/>
  <c r="T56" i="1"/>
  <c r="U56" i="1" s="1"/>
  <c r="S56" i="1"/>
  <c r="R56" i="1"/>
  <c r="O56" i="1"/>
  <c r="P56" i="1" s="1"/>
  <c r="N56" i="1"/>
  <c r="M56" i="1"/>
  <c r="J56" i="1"/>
  <c r="K56" i="1" s="1"/>
  <c r="I56" i="1"/>
  <c r="H56" i="1"/>
  <c r="E56" i="1"/>
  <c r="F56" i="1" s="1"/>
  <c r="D56" i="1"/>
  <c r="C56" i="1"/>
  <c r="AF58" i="1"/>
  <c r="AA58" i="1"/>
  <c r="V58" i="1"/>
  <c r="Q58" i="1"/>
  <c r="L58" i="1"/>
  <c r="G58" i="1"/>
  <c r="AK45" i="1" l="1"/>
  <c r="AN44" i="1"/>
  <c r="AO44" i="1" s="1"/>
  <c r="C55" i="1"/>
  <c r="AH54" i="1"/>
  <c r="AG54" i="1"/>
  <c r="AD54" i="1"/>
  <c r="AE54" i="1" s="1"/>
  <c r="AC54" i="1"/>
  <c r="AB54" i="1"/>
  <c r="Y54" i="1"/>
  <c r="Z54" i="1" s="1"/>
  <c r="X54" i="1"/>
  <c r="W54" i="1"/>
  <c r="T54" i="1"/>
  <c r="U54" i="1" s="1"/>
  <c r="S54" i="1"/>
  <c r="R54" i="1"/>
  <c r="O54" i="1"/>
  <c r="P54" i="1" s="1"/>
  <c r="N54" i="1"/>
  <c r="M54" i="1"/>
  <c r="J54" i="1"/>
  <c r="K54" i="1" s="1"/>
  <c r="I54" i="1"/>
  <c r="E54" i="1"/>
  <c r="F54" i="1"/>
  <c r="D54" i="1"/>
  <c r="C54" i="1"/>
  <c r="AH55" i="1"/>
  <c r="AG55" i="1"/>
  <c r="AD55" i="1"/>
  <c r="AE55" i="1" s="1"/>
  <c r="AC55" i="1"/>
  <c r="AB55" i="1"/>
  <c r="Y55" i="1"/>
  <c r="Z55" i="1" s="1"/>
  <c r="X55" i="1"/>
  <c r="W55" i="1"/>
  <c r="H54" i="1"/>
  <c r="T55" i="1"/>
  <c r="U55" i="1" s="1"/>
  <c r="S55" i="1"/>
  <c r="R55" i="1"/>
  <c r="O55" i="1"/>
  <c r="P55" i="1" s="1"/>
  <c r="N55" i="1"/>
  <c r="M55" i="1"/>
  <c r="J55" i="1"/>
  <c r="K55" i="1" s="1"/>
  <c r="E55" i="1"/>
  <c r="F55" i="1" s="1"/>
  <c r="I55" i="1"/>
  <c r="H55" i="1"/>
  <c r="D55" i="1"/>
  <c r="AN45" i="1" l="1"/>
  <c r="AO45" i="1" s="1"/>
  <c r="AK46" i="1"/>
  <c r="Y53" i="1"/>
  <c r="Z53" i="1" s="1"/>
  <c r="AD53" i="1"/>
  <c r="AE53" i="1" s="1"/>
  <c r="T53" i="1"/>
  <c r="U53" i="1" s="1"/>
  <c r="O53" i="1"/>
  <c r="P53" i="1" s="1"/>
  <c r="J53" i="1"/>
  <c r="K53" i="1" s="1"/>
  <c r="AN46" i="1" l="1"/>
  <c r="AO46" i="1" s="1"/>
  <c r="AK47" i="1"/>
  <c r="E53" i="1"/>
  <c r="F53" i="1" s="1"/>
  <c r="AN47" i="1" l="1"/>
  <c r="AO47" i="1" s="1"/>
  <c r="AK48" i="1"/>
  <c r="AH53" i="1"/>
  <c r="AG53" i="1"/>
  <c r="AC53" i="1"/>
  <c r="AB53" i="1"/>
  <c r="X53" i="1"/>
  <c r="W53" i="1"/>
  <c r="S53" i="1"/>
  <c r="N53" i="1"/>
  <c r="R53" i="1"/>
  <c r="M53" i="1"/>
  <c r="I53" i="1"/>
  <c r="H53" i="1"/>
  <c r="D53" i="1"/>
  <c r="C53" i="1"/>
  <c r="C43" i="1"/>
  <c r="C42" i="1"/>
  <c r="C41" i="1"/>
  <c r="AN48" i="1" l="1"/>
  <c r="AO48" i="1" s="1"/>
  <c r="AK49" i="1"/>
  <c r="N4" i="3"/>
  <c r="O4" i="3" s="1"/>
  <c r="L4" i="3"/>
  <c r="M4" i="3" s="1"/>
  <c r="J4" i="3"/>
  <c r="K4" i="3" s="1"/>
  <c r="H4" i="3"/>
  <c r="I4" i="3" s="1"/>
  <c r="F4" i="3"/>
  <c r="G4" i="3" s="1"/>
  <c r="D4" i="3"/>
  <c r="E4" i="3" s="1"/>
  <c r="B4" i="3"/>
  <c r="C4" i="3" s="1"/>
  <c r="AN49" i="1" l="1"/>
  <c r="AO49" i="1" s="1"/>
  <c r="AK50" i="1"/>
  <c r="AG50" i="1"/>
  <c r="AH50" i="1"/>
  <c r="AH51" i="1"/>
  <c r="AH52" i="1"/>
  <c r="AH49" i="1"/>
  <c r="AC50" i="1"/>
  <c r="AC51" i="1"/>
  <c r="AC52" i="1"/>
  <c r="AC49" i="1"/>
  <c r="X50" i="1"/>
  <c r="X51" i="1"/>
  <c r="X52" i="1"/>
  <c r="X49" i="1"/>
  <c r="S50" i="1"/>
  <c r="S51" i="1"/>
  <c r="S52" i="1"/>
  <c r="S49" i="1"/>
  <c r="N51" i="1"/>
  <c r="N52" i="1"/>
  <c r="N50" i="1"/>
  <c r="I52" i="1"/>
  <c r="I51" i="1"/>
  <c r="D52" i="1"/>
  <c r="D51" i="1"/>
  <c r="AL31" i="1"/>
  <c r="AL32" i="1"/>
  <c r="AL33" i="1"/>
  <c r="AL34" i="1"/>
  <c r="AL35" i="1"/>
  <c r="AL36" i="1"/>
  <c r="AL37" i="1"/>
  <c r="AL38" i="1"/>
  <c r="AL39" i="1"/>
  <c r="AL40" i="1"/>
  <c r="AL41" i="1"/>
  <c r="AL42" i="1"/>
  <c r="AL43" i="1"/>
  <c r="AL44" i="1"/>
  <c r="AL45" i="1"/>
  <c r="AL46" i="1"/>
  <c r="AL47" i="1"/>
  <c r="AL48" i="1"/>
  <c r="AL49" i="1"/>
  <c r="AL50" i="1"/>
  <c r="AL30" i="1"/>
  <c r="AG31" i="1"/>
  <c r="AG32" i="1"/>
  <c r="AG33" i="1"/>
  <c r="AG34" i="1"/>
  <c r="AG35" i="1"/>
  <c r="AG36" i="1"/>
  <c r="AG37" i="1"/>
  <c r="AG38" i="1"/>
  <c r="AG39" i="1"/>
  <c r="AG40" i="1"/>
  <c r="AG41" i="1"/>
  <c r="AG42" i="1"/>
  <c r="AG43" i="1"/>
  <c r="AG44" i="1"/>
  <c r="AG45" i="1"/>
  <c r="AG46" i="1"/>
  <c r="AG47" i="1"/>
  <c r="AG48" i="1"/>
  <c r="AG49" i="1"/>
  <c r="AG51" i="1"/>
  <c r="AG52" i="1"/>
  <c r="AG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5" i="1"/>
  <c r="W46" i="1"/>
  <c r="W47" i="1"/>
  <c r="W48" i="1"/>
  <c r="W49" i="1"/>
  <c r="W50" i="1"/>
  <c r="W51" i="1"/>
  <c r="W52" i="1"/>
  <c r="W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30" i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H42" i="1"/>
  <c r="H43" i="1"/>
  <c r="H44" i="1"/>
  <c r="H45" i="1"/>
  <c r="H46" i="1"/>
  <c r="H47" i="1"/>
  <c r="H48" i="1"/>
  <c r="H49" i="1"/>
  <c r="H50" i="1"/>
  <c r="H51" i="1"/>
  <c r="H52" i="1"/>
  <c r="H30" i="1"/>
  <c r="I30" i="1" s="1"/>
  <c r="C31" i="1"/>
  <c r="D31" i="1" s="1"/>
  <c r="C32" i="1"/>
  <c r="D32" i="1" s="1"/>
  <c r="C33" i="1"/>
  <c r="D33" i="1" s="1"/>
  <c r="C34" i="1"/>
  <c r="D34" i="1" s="1"/>
  <c r="C35" i="1"/>
  <c r="D35" i="1" s="1"/>
  <c r="C36" i="1"/>
  <c r="D36" i="1" s="1"/>
  <c r="C37" i="1"/>
  <c r="D37" i="1" s="1"/>
  <c r="C38" i="1"/>
  <c r="D38" i="1" s="1"/>
  <c r="C39" i="1"/>
  <c r="D39" i="1" s="1"/>
  <c r="C40" i="1"/>
  <c r="D40" i="1" s="1"/>
  <c r="C44" i="1"/>
  <c r="C45" i="1"/>
  <c r="C46" i="1"/>
  <c r="C47" i="1"/>
  <c r="C48" i="1"/>
  <c r="C49" i="1"/>
  <c r="C50" i="1"/>
  <c r="C51" i="1"/>
  <c r="C52" i="1"/>
  <c r="C30" i="1"/>
  <c r="D30" i="1" s="1"/>
  <c r="AA11" i="1"/>
  <c r="AM46" i="1"/>
  <c r="AM47" i="1"/>
  <c r="AM48" i="1"/>
  <c r="AM49" i="1"/>
  <c r="AM50" i="1"/>
  <c r="AK51" i="1" l="1"/>
  <c r="AN50" i="1"/>
  <c r="AO50" i="1" s="1"/>
  <c r="I50" i="1"/>
  <c r="I49" i="1"/>
  <c r="D50" i="1"/>
  <c r="D49" i="1"/>
  <c r="AK52" i="1" l="1"/>
  <c r="AN51" i="1"/>
  <c r="AO51" i="1" s="1"/>
  <c r="AM51" i="1"/>
  <c r="AL51" i="1"/>
  <c r="N49" i="1"/>
  <c r="AK53" i="1" l="1"/>
  <c r="AN52" i="1"/>
  <c r="AO52" i="1" s="1"/>
  <c r="AL52" i="1"/>
  <c r="AM52" i="1"/>
  <c r="AC42" i="1"/>
  <c r="AC43" i="1"/>
  <c r="AC44" i="1"/>
  <c r="AC45" i="1"/>
  <c r="AC46" i="1"/>
  <c r="AC47" i="1"/>
  <c r="AC48" i="1"/>
  <c r="AC41" i="1"/>
  <c r="X42" i="1"/>
  <c r="X43" i="1"/>
  <c r="X44" i="1"/>
  <c r="X45" i="1"/>
  <c r="X46" i="1"/>
  <c r="X47" i="1"/>
  <c r="X48" i="1"/>
  <c r="X41" i="1"/>
  <c r="S42" i="1"/>
  <c r="S43" i="1"/>
  <c r="S44" i="1"/>
  <c r="S45" i="1"/>
  <c r="S46" i="1"/>
  <c r="S47" i="1"/>
  <c r="S48" i="1"/>
  <c r="S41" i="1"/>
  <c r="N42" i="1"/>
  <c r="N43" i="1"/>
  <c r="N44" i="1"/>
  <c r="N45" i="1"/>
  <c r="N46" i="1"/>
  <c r="N47" i="1"/>
  <c r="N48" i="1"/>
  <c r="N41" i="1"/>
  <c r="I42" i="1"/>
  <c r="I43" i="1"/>
  <c r="I44" i="1"/>
  <c r="I45" i="1"/>
  <c r="I46" i="1"/>
  <c r="I47" i="1"/>
  <c r="I48" i="1"/>
  <c r="I41" i="1"/>
  <c r="AK54" i="1" l="1"/>
  <c r="AN53" i="1"/>
  <c r="AO53" i="1" s="1"/>
  <c r="AL53" i="1"/>
  <c r="AM53" i="1"/>
  <c r="AH46" i="1"/>
  <c r="AH47" i="1"/>
  <c r="AH48" i="1"/>
  <c r="D46" i="1"/>
  <c r="D47" i="1"/>
  <c r="D48" i="1"/>
  <c r="AK55" i="1" l="1"/>
  <c r="AM54" i="1"/>
  <c r="AL54" i="1"/>
  <c r="AN54" i="1"/>
  <c r="AO54" i="1" s="1"/>
  <c r="AH42" i="1"/>
  <c r="AH43" i="1"/>
  <c r="AH44" i="1"/>
  <c r="AH45" i="1"/>
  <c r="AH41" i="1"/>
  <c r="AM42" i="1"/>
  <c r="AM43" i="1"/>
  <c r="AM44" i="1"/>
  <c r="AM45" i="1"/>
  <c r="AM41" i="1"/>
  <c r="D45" i="1"/>
  <c r="D44" i="1"/>
  <c r="D43" i="1"/>
  <c r="D42" i="1"/>
  <c r="D41" i="1"/>
  <c r="D7" i="1"/>
  <c r="D8" i="1"/>
  <c r="D9" i="1"/>
  <c r="D6" i="1"/>
  <c r="D5" i="1"/>
  <c r="AK11" i="1"/>
  <c r="AF11" i="1"/>
  <c r="V11" i="1"/>
  <c r="Q11" i="1"/>
  <c r="L11" i="1"/>
  <c r="G11" i="1"/>
  <c r="B11" i="1"/>
  <c r="AM55" i="1" l="1"/>
  <c r="AL55" i="1"/>
  <c r="AK56" i="1"/>
  <c r="AN55" i="1"/>
  <c r="AO55" i="1" s="1"/>
  <c r="P4" i="3"/>
  <c r="Q4" i="3" s="1"/>
  <c r="AM56" i="1" l="1"/>
  <c r="AK57" i="1"/>
  <c r="AN56" i="1"/>
  <c r="AO56" i="1" s="1"/>
  <c r="AL56" i="1"/>
  <c r="AK58" i="1"/>
  <c r="AM57" i="1" l="1"/>
  <c r="AL57" i="1"/>
  <c r="AN57" i="1"/>
  <c r="AO57" i="1" s="1"/>
</calcChain>
</file>

<file path=xl/sharedStrings.xml><?xml version="1.0" encoding="utf-8"?>
<sst xmlns="http://schemas.openxmlformats.org/spreadsheetml/2006/main" count="120" uniqueCount="27">
  <si>
    <t>สถิติการจดทะเบียนของจังหวัดสมุทรปราการ 2564</t>
  </si>
  <si>
    <t>เดือน</t>
  </si>
  <si>
    <t>จัดตั้งใหม่</t>
  </si>
  <si>
    <t>เลิก</t>
  </si>
  <si>
    <t>เพิ่มทุน</t>
  </si>
  <si>
    <t>คงอยู่</t>
  </si>
  <si>
    <t>(ราย)</t>
  </si>
  <si>
    <t>%เปลี่ยน</t>
  </si>
  <si>
    <t>ล้านบาท</t>
  </si>
  <si>
    <t>ราย</t>
  </si>
  <si>
    <t>รวม</t>
  </si>
  <si>
    <t>สถิติการจดทะเบียนของจังหวัดสมุทรปราการ 2562-2565</t>
  </si>
  <si>
    <t>เทียบกับเดือนก่อนหน้า</t>
  </si>
  <si>
    <t>เทียบกับเดือนเดียวกันของปีก่อน</t>
  </si>
  <si>
    <t>จ.น.เปลี่ยน</t>
  </si>
  <si>
    <t>(ล้านบาท)</t>
  </si>
  <si>
    <t>จัดตั้งใหม่ (ราย)</t>
  </si>
  <si>
    <t>จัดตั้งใหม่ (ลบ)</t>
  </si>
  <si>
    <t>เลิก (ราย)</t>
  </si>
  <si>
    <t>เลิก (ลบ)</t>
  </si>
  <si>
    <t>เพิ่มทุน (ราย)</t>
  </si>
  <si>
    <t>เพิ่มทุน (ลบ)</t>
  </si>
  <si>
    <t>คงอยู่ (ราย)</t>
  </si>
  <si>
    <t>คงอยู่ (ลบ)</t>
  </si>
  <si>
    <t>%</t>
  </si>
  <si>
    <t>ลบ</t>
  </si>
  <si>
    <t>ม.ค. 65/64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</si>
</sst>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87" formatCode="_-* #,##0_-;\-* #,##0_-;_-* &quot;-&quot;??_-;_-@_-"/>
    <numFmt numFmtId="188" formatCode="_-* #,##0.00000_-;\-* #,##0.00000_-;_-* &quot;-&quot;??_-;_-@_-"/>
    <numFmt numFmtId="189" formatCode="0.000"/>
  </numFmts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0"/>
      <color theme="1"/>
      <name val="Tahoma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theme="1"/>
      <name val="TH Sarabun New"/>
      <family val="2"/>
    </font>
    <font>
      <b/>
      <sz val="14"/>
      <color theme="1"/>
      <name val="TH Sarabun New"/>
      <family val="2"/>
    </font>
    <font>
      <sz val="16"/>
      <color theme="1"/>
      <name val="Tahoma"/>
      <family val="2"/>
      <charset val="222"/>
      <scheme val="minor"/>
    </font>
    <font>
      <sz val="16"/>
      <color theme="1"/>
      <name val="TH Sarabun New"/>
      <family val="2"/>
    </font>
    <font>
      <sz val="16"/>
      <color theme="1"/>
      <name val="TH SarabunPSK"/>
      <family val="2"/>
      <charset val="222"/>
    </font>
    <font>
      <sz val="16"/>
      <name val="TH Sarabun New"/>
      <family val="2"/>
      <charset val="222"/>
    </font>
    <font>
      <sz val="16"/>
      <name val="TH SarabunPSK"/>
      <family val="2"/>
      <charset val="222"/>
    </font>
    <font>
      <sz val="16"/>
      <color theme="1"/>
      <name val="TH SarabunPSK"/>
    </font>
    <font>
      <b/>
      <sz val="16"/>
      <color theme="1"/>
      <name val="TH SarabunPSK"/>
    </font>
    <font>
      <sz val="14"/>
      <color theme="1"/>
      <name val="TH SarabunPSK"/>
    </font>
    <font>
      <sz val="16"/>
      <name val="TH Sarabun New"/>
      <family val="2"/>
    </font>
    <font>
      <sz val="16"/>
      <name val="TH SarabunPSK"/>
      <family val="2"/>
    </font>
    <font>
      <sz val="14"/>
      <name val="TH SarabunPSK"/>
    </font>
    <font>
      <sz val="16"/>
      <name val="Tahoma"/>
      <family val="2"/>
      <charset val="222"/>
      <scheme val="minor"/>
    </font>
    <font>
      <b/>
      <sz val="16"/>
      <color rgb="FF0070C0"/>
      <name val="TH Sarabun New"/>
      <family val="2"/>
    </font>
  </fonts>
  <fills count="4">
    <fill>
      <patternFill patternType="none"/>
    </fill>
    <fill>
      <patternFill patternType="gray125"/>
    </fill>
    <fill>
      <patternFill patternType="solid">
        <fgColor rgb="FFC6BFDF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108">
    <xf numFmtId="0" fontId="0" fillId="0" borderId="0" xfId="0"/>
    <xf numFmtId="43" fontId="4" fillId="2" borderId="1" xfId="3" applyFont="1" applyFill="1" applyBorder="1" applyAlignment="1">
      <alignment horizontal="center"/>
    </xf>
    <xf numFmtId="187" fontId="3" fillId="0" borderId="1" xfId="3" applyNumberFormat="1" applyFont="1" applyFill="1" applyBorder="1"/>
    <xf numFmtId="43" fontId="4" fillId="2" borderId="1" xfId="3" applyFont="1" applyFill="1" applyBorder="1" applyAlignment="1"/>
    <xf numFmtId="43" fontId="3" fillId="0" borderId="1" xfId="3" applyFont="1" applyFill="1" applyBorder="1"/>
    <xf numFmtId="43" fontId="3" fillId="0" borderId="1" xfId="2" applyFont="1" applyFill="1" applyBorder="1"/>
    <xf numFmtId="43" fontId="0" fillId="0" borderId="0" xfId="0" applyNumberFormat="1"/>
    <xf numFmtId="187" fontId="4" fillId="0" borderId="1" xfId="3" applyNumberFormat="1" applyFont="1" applyFill="1" applyBorder="1" applyAlignment="1">
      <alignment horizontal="center"/>
    </xf>
    <xf numFmtId="43" fontId="4" fillId="0" borderId="1" xfId="3" applyFont="1" applyFill="1" applyBorder="1" applyAlignment="1">
      <alignment horizontal="center"/>
    </xf>
    <xf numFmtId="17" fontId="0" fillId="0" borderId="0" xfId="0" applyNumberFormat="1"/>
    <xf numFmtId="187" fontId="4" fillId="2" borderId="1" xfId="3" applyNumberFormat="1" applyFont="1" applyFill="1" applyBorder="1" applyAlignment="1">
      <alignment horizontal="center"/>
    </xf>
    <xf numFmtId="0" fontId="5" fillId="0" borderId="0" xfId="0" applyFont="1"/>
    <xf numFmtId="0" fontId="6" fillId="0" borderId="4" xfId="0" applyFont="1" applyBorder="1" applyAlignment="1">
      <alignment vertical="center"/>
    </xf>
    <xf numFmtId="0" fontId="6" fillId="0" borderId="0" xfId="0" applyFont="1" applyAlignment="1">
      <alignment vertical="center"/>
    </xf>
    <xf numFmtId="43" fontId="6" fillId="2" borderId="0" xfId="3" applyFont="1" applyFill="1" applyBorder="1" applyAlignment="1">
      <alignment horizontal="center"/>
    </xf>
    <xf numFmtId="43" fontId="3" fillId="0" borderId="1" xfId="7" applyFont="1" applyFill="1" applyBorder="1"/>
    <xf numFmtId="0" fontId="7" fillId="0" borderId="0" xfId="0" applyFont="1"/>
    <xf numFmtId="43" fontId="7" fillId="0" borderId="0" xfId="0" applyNumberFormat="1" applyFont="1"/>
    <xf numFmtId="187" fontId="5" fillId="2" borderId="1" xfId="3" applyNumberFormat="1" applyFont="1" applyFill="1" applyBorder="1" applyAlignment="1">
      <alignment horizontal="center"/>
    </xf>
    <xf numFmtId="43" fontId="5" fillId="0" borderId="1" xfId="0" applyNumberFormat="1" applyFont="1" applyBorder="1" applyAlignment="1">
      <alignment horizontal="center"/>
    </xf>
    <xf numFmtId="187" fontId="7" fillId="0" borderId="0" xfId="0" applyNumberFormat="1" applyFont="1"/>
    <xf numFmtId="187" fontId="5" fillId="0" borderId="1" xfId="0" applyNumberFormat="1" applyFont="1" applyBorder="1" applyAlignment="1">
      <alignment horizontal="center"/>
    </xf>
    <xf numFmtId="0" fontId="7" fillId="0" borderId="2" xfId="0" applyFont="1" applyBorder="1" applyAlignment="1">
      <alignment vertical="center"/>
    </xf>
    <xf numFmtId="17" fontId="7" fillId="0" borderId="0" xfId="0" applyNumberFormat="1" applyFont="1" applyAlignment="1">
      <alignment vertical="center"/>
    </xf>
    <xf numFmtId="17" fontId="7" fillId="0" borderId="0" xfId="0" applyNumberFormat="1" applyFont="1"/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3" fontId="10" fillId="0" borderId="1" xfId="3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43" fontId="5" fillId="3" borderId="7" xfId="3" applyFont="1" applyFill="1" applyBorder="1" applyAlignment="1">
      <alignment horizontal="center"/>
    </xf>
    <xf numFmtId="187" fontId="5" fillId="3" borderId="1" xfId="3" applyNumberFormat="1" applyFont="1" applyFill="1" applyBorder="1" applyAlignment="1">
      <alignment horizontal="center"/>
    </xf>
    <xf numFmtId="187" fontId="4" fillId="2" borderId="6" xfId="3" applyNumberFormat="1" applyFont="1" applyFill="1" applyBorder="1" applyAlignment="1">
      <alignment horizontal="center"/>
    </xf>
    <xf numFmtId="188" fontId="3" fillId="0" borderId="6" xfId="3" applyNumberFormat="1" applyFont="1" applyFill="1" applyBorder="1"/>
    <xf numFmtId="43" fontId="7" fillId="0" borderId="1" xfId="0" applyNumberFormat="1" applyFont="1" applyBorder="1"/>
    <xf numFmtId="0" fontId="7" fillId="0" borderId="0" xfId="0" applyNumberFormat="1" applyFont="1"/>
    <xf numFmtId="0" fontId="4" fillId="2" borderId="1" xfId="3" applyNumberFormat="1" applyFont="1" applyFill="1" applyBorder="1" applyAlignment="1"/>
    <xf numFmtId="0" fontId="4" fillId="2" borderId="1" xfId="3" applyNumberFormat="1" applyFont="1" applyFill="1" applyBorder="1" applyAlignment="1">
      <alignment horizontal="center"/>
    </xf>
    <xf numFmtId="0" fontId="4" fillId="0" borderId="1" xfId="3" applyNumberFormat="1" applyFont="1" applyFill="1" applyBorder="1" applyAlignment="1">
      <alignment horizontal="center"/>
    </xf>
    <xf numFmtId="0" fontId="3" fillId="0" borderId="1" xfId="3" applyNumberFormat="1" applyFont="1" applyFill="1" applyBorder="1"/>
    <xf numFmtId="0" fontId="5" fillId="0" borderId="0" xfId="0" applyNumberFormat="1" applyFont="1"/>
    <xf numFmtId="0" fontId="5" fillId="2" borderId="1" xfId="3" applyNumberFormat="1" applyFont="1" applyFill="1" applyBorder="1" applyAlignment="1">
      <alignment horizontal="center"/>
    </xf>
    <xf numFmtId="0" fontId="10" fillId="0" borderId="1" xfId="3" applyNumberFormat="1" applyFont="1" applyFill="1" applyBorder="1" applyAlignment="1">
      <alignment horizontal="center"/>
    </xf>
    <xf numFmtId="0" fontId="5" fillId="0" borderId="1" xfId="0" applyNumberFormat="1" applyFont="1" applyBorder="1" applyAlignment="1">
      <alignment horizontal="center"/>
    </xf>
    <xf numFmtId="0" fontId="5" fillId="3" borderId="7" xfId="3" applyNumberFormat="1" applyFont="1" applyFill="1" applyBorder="1" applyAlignment="1">
      <alignment horizontal="center"/>
    </xf>
    <xf numFmtId="0" fontId="5" fillId="3" borderId="1" xfId="3" applyNumberFormat="1" applyFont="1" applyFill="1" applyBorder="1" applyAlignment="1">
      <alignment horizontal="center"/>
    </xf>
    <xf numFmtId="2" fontId="7" fillId="0" borderId="0" xfId="0" applyNumberFormat="1" applyFont="1"/>
    <xf numFmtId="2" fontId="4" fillId="2" borderId="1" xfId="3" applyNumberFormat="1" applyFont="1" applyFill="1" applyBorder="1" applyAlignment="1"/>
    <xf numFmtId="2" fontId="4" fillId="2" borderId="1" xfId="3" applyNumberFormat="1" applyFont="1" applyFill="1" applyBorder="1" applyAlignment="1">
      <alignment horizontal="center"/>
    </xf>
    <xf numFmtId="2" fontId="4" fillId="0" borderId="1" xfId="3" applyNumberFormat="1" applyFont="1" applyFill="1" applyBorder="1" applyAlignment="1">
      <alignment horizontal="center"/>
    </xf>
    <xf numFmtId="2" fontId="3" fillId="0" borderId="1" xfId="3" applyNumberFormat="1" applyFont="1" applyFill="1" applyBorder="1"/>
    <xf numFmtId="2" fontId="5" fillId="3" borderId="1" xfId="3" applyNumberFormat="1" applyFont="1" applyFill="1" applyBorder="1" applyAlignment="1">
      <alignment horizontal="center"/>
    </xf>
    <xf numFmtId="2" fontId="10" fillId="0" borderId="1" xfId="3" applyNumberFormat="1" applyFont="1" applyFill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7" fontId="8" fillId="0" borderId="5" xfId="0" applyNumberFormat="1" applyFont="1" applyFill="1" applyBorder="1" applyAlignment="1">
      <alignment horizontal="center" vertical="center"/>
    </xf>
    <xf numFmtId="0" fontId="7" fillId="0" borderId="0" xfId="0" applyFont="1" applyFill="1"/>
    <xf numFmtId="187" fontId="8" fillId="0" borderId="1" xfId="3" applyNumberFormat="1" applyFont="1" applyFill="1" applyBorder="1" applyAlignment="1">
      <alignment horizontal="center"/>
    </xf>
    <xf numFmtId="189" fontId="8" fillId="0" borderId="1" xfId="3" applyNumberFormat="1" applyFont="1" applyFill="1" applyBorder="1" applyAlignment="1">
      <alignment horizontal="center"/>
    </xf>
    <xf numFmtId="43" fontId="8" fillId="0" borderId="1" xfId="3" applyFont="1" applyFill="1" applyBorder="1" applyAlignment="1">
      <alignment horizontal="center"/>
    </xf>
    <xf numFmtId="17" fontId="8" fillId="0" borderId="1" xfId="0" applyNumberFormat="1" applyFont="1" applyFill="1" applyBorder="1" applyAlignment="1">
      <alignment horizontal="center" vertical="center"/>
    </xf>
    <xf numFmtId="17" fontId="8" fillId="0" borderId="1" xfId="0" applyNumberFormat="1" applyFont="1" applyFill="1" applyBorder="1" applyAlignment="1">
      <alignment horizontal="center"/>
    </xf>
    <xf numFmtId="0" fontId="8" fillId="0" borderId="1" xfId="3" applyNumberFormat="1" applyFont="1" applyFill="1" applyBorder="1" applyAlignment="1">
      <alignment horizontal="center"/>
    </xf>
    <xf numFmtId="43" fontId="8" fillId="0" borderId="1" xfId="2" applyFont="1" applyFill="1" applyBorder="1" applyAlignment="1">
      <alignment horizontal="center"/>
    </xf>
    <xf numFmtId="187" fontId="8" fillId="0" borderId="3" xfId="3" applyNumberFormat="1" applyFont="1" applyFill="1" applyBorder="1" applyAlignment="1">
      <alignment horizontal="center"/>
    </xf>
    <xf numFmtId="43" fontId="8" fillId="0" borderId="3" xfId="3" applyFont="1" applyFill="1" applyBorder="1" applyAlignment="1">
      <alignment horizontal="center"/>
    </xf>
    <xf numFmtId="43" fontId="8" fillId="0" borderId="3" xfId="2" applyFont="1" applyFill="1" applyBorder="1" applyAlignment="1">
      <alignment horizontal="center"/>
    </xf>
    <xf numFmtId="43" fontId="9" fillId="0" borderId="1" xfId="7" applyFont="1" applyFill="1" applyBorder="1"/>
    <xf numFmtId="187" fontId="9" fillId="0" borderId="1" xfId="3" applyNumberFormat="1" applyFont="1" applyFill="1" applyBorder="1"/>
    <xf numFmtId="187" fontId="10" fillId="0" borderId="1" xfId="3" applyNumberFormat="1" applyFont="1" applyFill="1" applyBorder="1" applyAlignment="1">
      <alignment horizontal="center"/>
    </xf>
    <xf numFmtId="43" fontId="11" fillId="0" borderId="1" xfId="7" applyFont="1" applyFill="1" applyBorder="1"/>
    <xf numFmtId="187" fontId="11" fillId="0" borderId="1" xfId="3" applyNumberFormat="1" applyFont="1" applyFill="1" applyBorder="1"/>
    <xf numFmtId="43" fontId="11" fillId="0" borderId="1" xfId="3" applyFont="1" applyFill="1" applyBorder="1"/>
    <xf numFmtId="187" fontId="3" fillId="0" borderId="6" xfId="3" applyNumberFormat="1" applyFont="1" applyFill="1" applyBorder="1" applyAlignment="1">
      <alignment horizontal="center"/>
    </xf>
    <xf numFmtId="2" fontId="8" fillId="0" borderId="1" xfId="3" applyNumberFormat="1" applyFont="1" applyFill="1" applyBorder="1" applyAlignment="1">
      <alignment horizontal="center"/>
    </xf>
    <xf numFmtId="2" fontId="3" fillId="0" borderId="1" xfId="2" applyNumberFormat="1" applyFont="1" applyFill="1" applyBorder="1"/>
    <xf numFmtId="0" fontId="3" fillId="0" borderId="1" xfId="2" applyNumberFormat="1" applyFont="1" applyFill="1" applyBorder="1"/>
    <xf numFmtId="43" fontId="8" fillId="0" borderId="1" xfId="3" applyNumberFormat="1" applyFont="1" applyFill="1" applyBorder="1" applyAlignment="1">
      <alignment horizontal="center"/>
    </xf>
    <xf numFmtId="0" fontId="12" fillId="0" borderId="0" xfId="0" applyFont="1"/>
    <xf numFmtId="187" fontId="13" fillId="3" borderId="1" xfId="3" applyNumberFormat="1" applyFont="1" applyFill="1" applyBorder="1" applyAlignment="1">
      <alignment horizontal="center"/>
    </xf>
    <xf numFmtId="187" fontId="12" fillId="0" borderId="1" xfId="3" applyNumberFormat="1" applyFont="1" applyFill="1" applyBorder="1" applyAlignment="1">
      <alignment horizontal="center"/>
    </xf>
    <xf numFmtId="0" fontId="12" fillId="0" borderId="1" xfId="0" applyFont="1" applyBorder="1"/>
    <xf numFmtId="43" fontId="14" fillId="0" borderId="1" xfId="0" applyNumberFormat="1" applyFont="1" applyFill="1" applyBorder="1"/>
    <xf numFmtId="0" fontId="14" fillId="0" borderId="1" xfId="0" applyFont="1" applyFill="1" applyBorder="1"/>
    <xf numFmtId="17" fontId="15" fillId="0" borderId="1" xfId="0" applyNumberFormat="1" applyFont="1" applyFill="1" applyBorder="1" applyAlignment="1">
      <alignment horizontal="center"/>
    </xf>
    <xf numFmtId="187" fontId="16" fillId="0" borderId="1" xfId="3" applyNumberFormat="1" applyFont="1" applyFill="1" applyBorder="1"/>
    <xf numFmtId="187" fontId="15" fillId="0" borderId="1" xfId="3" applyNumberFormat="1" applyFont="1" applyFill="1" applyBorder="1" applyAlignment="1">
      <alignment horizontal="center"/>
    </xf>
    <xf numFmtId="189" fontId="15" fillId="0" borderId="1" xfId="3" applyNumberFormat="1" applyFont="1" applyFill="1" applyBorder="1" applyAlignment="1">
      <alignment horizontal="center"/>
    </xf>
    <xf numFmtId="43" fontId="16" fillId="0" borderId="1" xfId="7" applyFont="1" applyFill="1" applyBorder="1"/>
    <xf numFmtId="0" fontId="15" fillId="0" borderId="1" xfId="3" applyNumberFormat="1" applyFont="1" applyFill="1" applyBorder="1" applyAlignment="1">
      <alignment horizontal="center"/>
    </xf>
    <xf numFmtId="2" fontId="15" fillId="0" borderId="1" xfId="3" applyNumberFormat="1" applyFont="1" applyFill="1" applyBorder="1" applyAlignment="1">
      <alignment horizontal="center"/>
    </xf>
    <xf numFmtId="43" fontId="16" fillId="0" borderId="1" xfId="3" applyFont="1" applyFill="1" applyBorder="1"/>
    <xf numFmtId="188" fontId="16" fillId="0" borderId="6" xfId="3" applyNumberFormat="1" applyFont="1" applyFill="1" applyBorder="1"/>
    <xf numFmtId="43" fontId="17" fillId="0" borderId="1" xfId="0" applyNumberFormat="1" applyFont="1" applyFill="1" applyBorder="1"/>
    <xf numFmtId="0" fontId="17" fillId="0" borderId="1" xfId="0" applyFont="1" applyFill="1" applyBorder="1"/>
    <xf numFmtId="0" fontId="18" fillId="0" borderId="0" xfId="0" applyFont="1" applyFill="1"/>
    <xf numFmtId="0" fontId="18" fillId="0" borderId="0" xfId="0" applyFont="1"/>
    <xf numFmtId="43" fontId="19" fillId="2" borderId="1" xfId="3" applyFont="1" applyFill="1" applyBorder="1" applyAlignment="1">
      <alignment horizontal="center"/>
    </xf>
    <xf numFmtId="187" fontId="19" fillId="2" borderId="1" xfId="3" applyNumberFormat="1" applyFont="1" applyFill="1" applyBorder="1" applyAlignment="1">
      <alignment horizontal="center"/>
    </xf>
    <xf numFmtId="43" fontId="13" fillId="3" borderId="1" xfId="3" applyFont="1" applyFill="1" applyBorder="1" applyAlignment="1">
      <alignment horizontal="center"/>
    </xf>
    <xf numFmtId="43" fontId="5" fillId="2" borderId="6" xfId="3" applyFont="1" applyFill="1" applyBorder="1" applyAlignment="1">
      <alignment horizontal="center"/>
    </xf>
    <xf numFmtId="43" fontId="5" fillId="2" borderId="7" xfId="3" applyFont="1" applyFill="1" applyBorder="1" applyAlignment="1">
      <alignment horizontal="center"/>
    </xf>
    <xf numFmtId="43" fontId="5" fillId="2" borderId="8" xfId="3" applyFont="1" applyFill="1" applyBorder="1" applyAlignment="1">
      <alignment horizontal="center"/>
    </xf>
    <xf numFmtId="43" fontId="5" fillId="3" borderId="6" xfId="3" applyFont="1" applyFill="1" applyBorder="1" applyAlignment="1">
      <alignment horizontal="center"/>
    </xf>
    <xf numFmtId="43" fontId="5" fillId="3" borderId="7" xfId="3" applyFont="1" applyFill="1" applyBorder="1" applyAlignment="1">
      <alignment horizontal="center"/>
    </xf>
    <xf numFmtId="43" fontId="6" fillId="2" borderId="6" xfId="3" applyFont="1" applyFill="1" applyBorder="1" applyAlignment="1">
      <alignment horizontal="center"/>
    </xf>
    <xf numFmtId="43" fontId="6" fillId="2" borderId="7" xfId="3" applyFont="1" applyFill="1" applyBorder="1" applyAlignment="1">
      <alignment horizontal="center"/>
    </xf>
    <xf numFmtId="43" fontId="6" fillId="2" borderId="6" xfId="3" applyFont="1" applyFill="1" applyBorder="1" applyAlignment="1">
      <alignment horizontal="center" vertical="center"/>
    </xf>
    <xf numFmtId="43" fontId="6" fillId="2" borderId="7" xfId="3" applyFont="1" applyFill="1" applyBorder="1" applyAlignment="1">
      <alignment horizontal="center" vertical="center"/>
    </xf>
    <xf numFmtId="17" fontId="15" fillId="3" borderId="1" xfId="0" applyNumberFormat="1" applyFont="1" applyFill="1" applyBorder="1" applyAlignment="1">
      <alignment horizontal="center"/>
    </xf>
  </cellXfs>
  <cellStyles count="8">
    <cellStyle name="Comma" xfId="7" builtinId="3"/>
    <cellStyle name="Comma 2" xfId="3"/>
    <cellStyle name="Comma 3" xfId="4"/>
    <cellStyle name="Normal" xfId="0" builtinId="0"/>
    <cellStyle name="Normal 2" xfId="5"/>
    <cellStyle name="Normal 3" xfId="6"/>
    <cellStyle name="จุลภาค 2" xfId="2"/>
    <cellStyle name="ปกติ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th-TH"/>
              <a:t>สถิติการจดทะเบียนของจังหวัดสมุทรปราการ 2564-65</a:t>
            </a:r>
            <a:r>
              <a:rPr lang="en-US"/>
              <a:t> (</a:t>
            </a:r>
            <a:r>
              <a:rPr lang="th-TH"/>
              <a:t>จำนวน</a:t>
            </a:r>
            <a:r>
              <a:rPr lang="th-TH" baseline="0"/>
              <a:t>ราย)</a:t>
            </a:r>
            <a:endParaRPr lang="th-TH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title>
    <c:autoTitleDeleted val="0"/>
    <c:plotArea>
      <c:layout>
        <c:manualLayout>
          <c:layoutTarget val="inner"/>
          <c:xMode val="edge"/>
          <c:yMode val="edge"/>
          <c:x val="9.1936622731941114E-2"/>
          <c:y val="0.22705854313053922"/>
          <c:w val="0.7967973067436922"/>
          <c:h val="0.541421265727434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Sheet1!$B$15</c:f>
              <c:strCache>
                <c:ptCount val="1"/>
                <c:pt idx="0">
                  <c:v>จัดตั้งใหม่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1.1783122263903341E-3"/>
                  <c:y val="-1.35317997293640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72D-42E1-ABED-65B707A652E4}"/>
                </c:ext>
              </c:extLst>
            </c:dLbl>
            <c:dLbl>
              <c:idx val="10"/>
              <c:layout>
                <c:manualLayout>
                  <c:x val="1.301780586419695E-2"/>
                  <c:y val="4.0974277259276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A6B-4024-AA5E-17A84BE518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Sheet1!$B$45:$B$57</c:f>
              <c:numCache>
                <c:formatCode>_-* #,##0_-;\-* #,##0_-;_-* "-"??_-;_-@_-</c:formatCode>
                <c:ptCount val="13"/>
                <c:pt idx="0">
                  <c:v>295</c:v>
                </c:pt>
                <c:pt idx="1">
                  <c:v>323</c:v>
                </c:pt>
                <c:pt idx="2">
                  <c:v>280</c:v>
                </c:pt>
                <c:pt idx="3">
                  <c:v>236</c:v>
                </c:pt>
                <c:pt idx="4">
                  <c:v>322</c:v>
                </c:pt>
                <c:pt idx="5">
                  <c:v>247</c:v>
                </c:pt>
                <c:pt idx="6">
                  <c:v>258</c:v>
                </c:pt>
                <c:pt idx="7">
                  <c:v>170</c:v>
                </c:pt>
                <c:pt idx="8">
                  <c:v>416</c:v>
                </c:pt>
                <c:pt idx="9">
                  <c:v>391</c:v>
                </c:pt>
                <c:pt idx="10">
                  <c:v>382</c:v>
                </c:pt>
                <c:pt idx="11">
                  <c:v>286</c:v>
                </c:pt>
                <c:pt idx="12">
                  <c:v>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2E62-474F-8F9C-FE75689BB857}"/>
            </c:ext>
          </c:extLst>
        </c:ser>
        <c:ser>
          <c:idx val="4"/>
          <c:order val="1"/>
          <c:tx>
            <c:strRef>
              <c:f>Sheet1!$L$15</c:f>
              <c:strCache>
                <c:ptCount val="1"/>
                <c:pt idx="0">
                  <c:v>เลิก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Sheet1!$L$45:$L$57</c:f>
              <c:numCache>
                <c:formatCode>_-* #,##0_-;\-* #,##0_-;_-* "-"??_-;_-@_-</c:formatCode>
                <c:ptCount val="13"/>
                <c:pt idx="0">
                  <c:v>28</c:v>
                </c:pt>
                <c:pt idx="1">
                  <c:v>48</c:v>
                </c:pt>
                <c:pt idx="2">
                  <c:v>60</c:v>
                </c:pt>
                <c:pt idx="3">
                  <c:v>41</c:v>
                </c:pt>
                <c:pt idx="4">
                  <c:v>84</c:v>
                </c:pt>
                <c:pt idx="5">
                  <c:v>93</c:v>
                </c:pt>
                <c:pt idx="6">
                  <c:v>175</c:v>
                </c:pt>
                <c:pt idx="7">
                  <c:v>310</c:v>
                </c:pt>
                <c:pt idx="8">
                  <c:v>37</c:v>
                </c:pt>
                <c:pt idx="9">
                  <c:v>44</c:v>
                </c:pt>
                <c:pt idx="10">
                  <c:v>37</c:v>
                </c:pt>
                <c:pt idx="11">
                  <c:v>51</c:v>
                </c:pt>
                <c:pt idx="12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62-474F-8F9C-FE75689BB857}"/>
            </c:ext>
          </c:extLst>
        </c:ser>
        <c:ser>
          <c:idx val="8"/>
          <c:order val="8"/>
          <c:tx>
            <c:strRef>
              <c:f>Sheet1!$V$15</c:f>
              <c:strCache>
                <c:ptCount val="1"/>
                <c:pt idx="0">
                  <c:v>เพิ่มทุน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Sheet1!$V$45:$V$57</c:f>
              <c:numCache>
                <c:formatCode>_-* #,##0_-;\-* #,##0_-;_-* "-"??_-;_-@_-</c:formatCode>
                <c:ptCount val="13"/>
                <c:pt idx="0">
                  <c:v>51</c:v>
                </c:pt>
                <c:pt idx="1">
                  <c:v>77</c:v>
                </c:pt>
                <c:pt idx="2">
                  <c:v>71</c:v>
                </c:pt>
                <c:pt idx="3">
                  <c:v>48</c:v>
                </c:pt>
                <c:pt idx="4">
                  <c:v>84</c:v>
                </c:pt>
                <c:pt idx="5">
                  <c:v>75</c:v>
                </c:pt>
                <c:pt idx="6">
                  <c:v>91</c:v>
                </c:pt>
                <c:pt idx="7">
                  <c:v>98</c:v>
                </c:pt>
                <c:pt idx="8">
                  <c:v>74</c:v>
                </c:pt>
                <c:pt idx="9">
                  <c:v>75</c:v>
                </c:pt>
                <c:pt idx="10">
                  <c:v>87</c:v>
                </c:pt>
                <c:pt idx="11">
                  <c:v>64</c:v>
                </c:pt>
                <c:pt idx="12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E62-474F-8F9C-FE75689BB8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2006320928"/>
        <c:axId val="2008828032"/>
        <c:extLst>
          <c:ext xmlns:c15="http://schemas.microsoft.com/office/drawing/2012/chart" uri="{02D57815-91ED-43cb-92C2-25804820EDAC}">
            <c15:filteredBarSeries>
              <c15:ser>
                <c:idx val="1"/>
                <c:order val="2"/>
                <c:tx>
                  <c:strRef>
                    <c:extLst>
                      <c:ext uri="{02D57815-91ED-43cb-92C2-25804820EDAC}">
                        <c15:formulaRef>
                          <c15:sqref>Sheet1!$D$2:$D$3</c15:sqref>
                        </c15:formulaRef>
                      </c:ext>
                    </c:extLst>
                    <c:strCache>
                      <c:ptCount val="2"/>
                      <c:pt idx="0">
                        <c:v>จัดตั้งใหม่</c:v>
                      </c:pt>
                      <c:pt idx="1">
                        <c:v>%เปลี่ยน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Sheet1!$D$4:$D$9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1">
                        <c:v>1.1975308641975309</c:v>
                      </c:pt>
                      <c:pt idx="2">
                        <c:v>-0.11797752808988764</c:v>
                      </c:pt>
                      <c:pt idx="3">
                        <c:v>0.31210191082802546</c:v>
                      </c:pt>
                      <c:pt idx="4">
                        <c:v>-0.279126213592233</c:v>
                      </c:pt>
                      <c:pt idx="5">
                        <c:v>-6.7340067340067337E-3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2E62-474F-8F9C-FE75689BB857}"/>
                  </c:ext>
                </c:extLst>
              </c15:ser>
            </c15:filteredBarSeries>
            <c15:filteredBarSeries>
              <c15:ser>
                <c:idx val="2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Sheet1!$G$2:$G$3</c15:sqref>
                        </c15:formulaRef>
                      </c:ext>
                    </c:extLst>
                    <c:strCache>
                      <c:ptCount val="2"/>
                      <c:pt idx="0">
                        <c:v>จัดตั้งใหม่</c:v>
                      </c:pt>
                      <c:pt idx="1">
                        <c:v>ล้านบาท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Sheet1!$G$4:$G$9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6"/>
                      <c:pt idx="0">
                        <c:v>758.17</c:v>
                      </c:pt>
                      <c:pt idx="1">
                        <c:v>780.29</c:v>
                      </c:pt>
                      <c:pt idx="2">
                        <c:v>648.1</c:v>
                      </c:pt>
                      <c:pt idx="3">
                        <c:v>829.42499999999995</c:v>
                      </c:pt>
                      <c:pt idx="4">
                        <c:v>1391.8579999999999</c:v>
                      </c:pt>
                      <c:pt idx="5">
                        <c:v>425.09999900000003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2E62-474F-8F9C-FE75689BB857}"/>
                  </c:ext>
                </c:extLst>
              </c15:ser>
            </c15:filteredBarSeries>
            <c15:filteredBarSeries>
              <c15:ser>
                <c:idx val="3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Sheet1!$I$2:$I$3</c15:sqref>
                        </c15:formulaRef>
                      </c:ext>
                    </c:extLst>
                    <c:strCache>
                      <c:ptCount val="2"/>
                      <c:pt idx="0">
                        <c:v>จัดตั้งใหม่</c:v>
                      </c:pt>
                      <c:pt idx="1">
                        <c:v>%เปลี่ยน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Sheet1!$I$4:$I$9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6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2E62-474F-8F9C-FE75689BB857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Sheet1!$N$2:$N$3</c15:sqref>
                        </c15:formulaRef>
                      </c:ext>
                    </c:extLst>
                    <c:strCache>
                      <c:ptCount val="2"/>
                      <c:pt idx="0">
                        <c:v>เลิก</c:v>
                      </c:pt>
                      <c:pt idx="1">
                        <c:v>%เปลี่ยน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Sheet1!$N$4:$N$9</c15:sqref>
                        </c15:formulaRef>
                      </c:ext>
                    </c:extLst>
                    <c:numCache>
                      <c:formatCode>_-* #,##0_-;\-* #,##0_-;_-* "-"??_-;_-@_-</c:formatCode>
                      <c:ptCount val="6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2E62-474F-8F9C-FE75689BB857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Sheet1!$Q$2:$Q$3</c15:sqref>
                        </c15:formulaRef>
                      </c:ext>
                    </c:extLst>
                    <c:strCache>
                      <c:ptCount val="2"/>
                      <c:pt idx="0">
                        <c:v>เลิก</c:v>
                      </c:pt>
                      <c:pt idx="1">
                        <c:v>ล้านบาท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Sheet1!$Q$4:$Q$9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6"/>
                      <c:pt idx="0">
                        <c:v>1022.81</c:v>
                      </c:pt>
                      <c:pt idx="1">
                        <c:v>1834.1324999999999</c:v>
                      </c:pt>
                      <c:pt idx="2">
                        <c:v>33.15</c:v>
                      </c:pt>
                      <c:pt idx="3">
                        <c:v>129.19999999999999</c:v>
                      </c:pt>
                      <c:pt idx="4">
                        <c:v>59.25</c:v>
                      </c:pt>
                      <c:pt idx="5">
                        <c:v>74.099999999999994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2E62-474F-8F9C-FE75689BB857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Sheet1!$S$2:$S$3</c15:sqref>
                        </c15:formulaRef>
                      </c:ext>
                    </c:extLst>
                    <c:strCache>
                      <c:ptCount val="2"/>
                      <c:pt idx="0">
                        <c:v>เลิก</c:v>
                      </c:pt>
                      <c:pt idx="1">
                        <c:v>%เปลี่ยน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h-TH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Sheet1!$A$45:$A$57</c15:sqref>
                        </c15:formulaRef>
                      </c:ext>
                    </c:extLst>
                    <c:numCache>
                      <c:formatCode>mmm\-yy</c:formatCode>
                      <c:ptCount val="13"/>
                      <c:pt idx="0">
                        <c:v>23498</c:v>
                      </c:pt>
                      <c:pt idx="1">
                        <c:v>23529</c:v>
                      </c:pt>
                      <c:pt idx="2">
                        <c:v>23559</c:v>
                      </c:pt>
                      <c:pt idx="3">
                        <c:v>23590</c:v>
                      </c:pt>
                      <c:pt idx="4">
                        <c:v>23621</c:v>
                      </c:pt>
                      <c:pt idx="5">
                        <c:v>23651</c:v>
                      </c:pt>
                      <c:pt idx="6">
                        <c:v>23682</c:v>
                      </c:pt>
                      <c:pt idx="7">
                        <c:v>23712</c:v>
                      </c:pt>
                      <c:pt idx="8">
                        <c:v>23743</c:v>
                      </c:pt>
                      <c:pt idx="9">
                        <c:v>23774</c:v>
                      </c:pt>
                      <c:pt idx="10">
                        <c:v>23802</c:v>
                      </c:pt>
                      <c:pt idx="11">
                        <c:v>23833</c:v>
                      </c:pt>
                      <c:pt idx="12">
                        <c:v>23863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Sheet1!$S$4:$S$9</c15:sqref>
                        </c15:formulaRef>
                      </c:ext>
                    </c:extLst>
                    <c:numCache>
                      <c:formatCode>_(* #,##0.00_);_(* \(#,##0.00\);_(* "-"??_);_(@_)</c:formatCode>
                      <c:ptCount val="6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2E62-474F-8F9C-FE75689BB857}"/>
                  </c:ext>
                </c:extLst>
              </c15:ser>
            </c15:filteredBarSeries>
          </c:ext>
        </c:extLst>
      </c:barChart>
      <c:lineChart>
        <c:grouping val="stacked"/>
        <c:varyColors val="0"/>
        <c:ser>
          <c:idx val="9"/>
          <c:order val="9"/>
          <c:tx>
            <c:strRef>
              <c:f>Sheet1!$AF$15</c:f>
              <c:strCache>
                <c:ptCount val="1"/>
                <c:pt idx="0">
                  <c:v>คงอยู่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dLbls>
            <c:dLbl>
              <c:idx val="6"/>
              <c:layout>
                <c:manualLayout>
                  <c:x val="-5.8915611319517577E-3"/>
                  <c:y val="-1.933114247052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72D-42E1-ABED-65B707A652E4}"/>
                </c:ext>
              </c:extLst>
            </c:dLbl>
            <c:dLbl>
              <c:idx val="12"/>
              <c:layout>
                <c:manualLayout>
                  <c:x val="-2.3566244527806857E-2"/>
                  <c:y val="-1.9331142470520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2D-42E1-ABED-65B707A652E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Sheet1!$AF$45:$AF$57</c:f>
              <c:numCache>
                <c:formatCode>_-* #,##0_-;\-* #,##0_-;_-* "-"??_-;_-@_-</c:formatCode>
                <c:ptCount val="13"/>
                <c:pt idx="0">
                  <c:v>45011</c:v>
                </c:pt>
                <c:pt idx="1">
                  <c:v>45283</c:v>
                </c:pt>
                <c:pt idx="2">
                  <c:v>45528</c:v>
                </c:pt>
                <c:pt idx="3">
                  <c:v>45730</c:v>
                </c:pt>
                <c:pt idx="4">
                  <c:v>45950</c:v>
                </c:pt>
                <c:pt idx="5">
                  <c:v>46135</c:v>
                </c:pt>
                <c:pt idx="6">
                  <c:v>45585</c:v>
                </c:pt>
                <c:pt idx="7">
                  <c:v>45438</c:v>
                </c:pt>
                <c:pt idx="8">
                  <c:v>45821</c:v>
                </c:pt>
                <c:pt idx="9">
                  <c:v>46183</c:v>
                </c:pt>
                <c:pt idx="10">
                  <c:v>46550</c:v>
                </c:pt>
                <c:pt idx="11">
                  <c:v>46769</c:v>
                </c:pt>
                <c:pt idx="12">
                  <c:v>47026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2E62-474F-8F9C-FE75689BB8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29580320"/>
        <c:axId val="2030064992"/>
      </c:lineChart>
      <c:dateAx>
        <c:axId val="20063209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ประเภทการจดทะเบียนในแต่ละเดือน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2008828032"/>
        <c:crosses val="autoZero"/>
        <c:auto val="1"/>
        <c:lblOffset val="100"/>
        <c:baseTimeUnit val="months"/>
      </c:dateAx>
      <c:valAx>
        <c:axId val="2008828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จำนวน</a:t>
                </a:r>
                <a:r>
                  <a:rPr lang="th-TH" baseline="0"/>
                  <a:t> (ราย)</a:t>
                </a:r>
                <a:endParaRPr lang="th-TH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2006320928"/>
        <c:crosses val="autoZero"/>
        <c:crossBetween val="between"/>
        <c:majorUnit val="50"/>
      </c:valAx>
      <c:valAx>
        <c:axId val="2030064992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จำนวนนิติบุคคลคงอยู่</a:t>
                </a:r>
                <a:r>
                  <a:rPr lang="th-TH" baseline="0"/>
                  <a:t> (ราย)</a:t>
                </a:r>
                <a:endParaRPr lang="th-TH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129580320"/>
        <c:crosses val="max"/>
        <c:crossBetween val="between"/>
      </c:valAx>
      <c:dateAx>
        <c:axId val="129580320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20300649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463858761248144"/>
          <c:y val="0.86382021505222162"/>
          <c:w val="0.33877143702802837"/>
          <c:h val="5.67994551000882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r>
              <a:rPr lang="th-TH" sz="1800">
                <a:latin typeface="TH Sarabun New" panose="020B0500040200020003" pitchFamily="34" charset="-34"/>
                <a:cs typeface="TH Sarabun New" panose="020B0500040200020003" pitchFamily="34" charset="-34"/>
              </a:rPr>
              <a:t>สถิติการจดทะเบียนของจังหวัดสมุทรปราการ 2564-65</a:t>
            </a:r>
            <a:r>
              <a:rPr lang="th-TH" sz="1800" baseline="0">
                <a:latin typeface="TH Sarabun New" panose="020B0500040200020003" pitchFamily="34" charset="-34"/>
                <a:cs typeface="TH Sarabun New" panose="020B0500040200020003" pitchFamily="34" charset="-34"/>
              </a:rPr>
              <a:t> (มูลค่า)</a:t>
            </a:r>
            <a:endParaRPr lang="th-TH" sz="1800">
              <a:latin typeface="TH Sarabun New" panose="020B0500040200020003" pitchFamily="34" charset="-34"/>
              <a:cs typeface="TH Sarabun New" panose="020B0500040200020003" pitchFamily="34" charset="-34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TH Sarabun New" panose="020B0500040200020003" pitchFamily="34" charset="-34"/>
              <a:ea typeface="+mn-ea"/>
              <a:cs typeface="TH Sarabun New" panose="020B0500040200020003" pitchFamily="34" charset="-34"/>
            </a:defRPr>
          </a:pPr>
          <a:endParaRPr lang="th-TH"/>
        </a:p>
      </c:txPr>
    </c:title>
    <c:autoTitleDeleted val="0"/>
    <c:plotArea>
      <c:layout>
        <c:manualLayout>
          <c:layoutTarget val="inner"/>
          <c:xMode val="edge"/>
          <c:yMode val="edge"/>
          <c:x val="0.14559380851349121"/>
          <c:y val="0.11599903791666316"/>
          <c:w val="0.5545561807674273"/>
          <c:h val="0.741982467091327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Sheet1!$G$15</c:f>
              <c:strCache>
                <c:ptCount val="1"/>
                <c:pt idx="0">
                  <c:v>จัดตั้งใหม่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9"/>
              <c:layout>
                <c:manualLayout>
                  <c:x val="-3.0166018206142097E-3"/>
                  <c:y val="-1.055700690451506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D6B-4C55-8D64-F707E8070B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Sheet1!$G$45:$G$57</c:f>
              <c:numCache>
                <c:formatCode>_(* #,##0.00_);_(* \(#,##0.00\);_(* "-"??_);_(@_)</c:formatCode>
                <c:ptCount val="13"/>
                <c:pt idx="0">
                  <c:v>425.09999900000003</c:v>
                </c:pt>
                <c:pt idx="1">
                  <c:v>1330.92</c:v>
                </c:pt>
                <c:pt idx="2">
                  <c:v>896.48</c:v>
                </c:pt>
                <c:pt idx="3">
                  <c:v>350.39</c:v>
                </c:pt>
                <c:pt idx="4">
                  <c:v>549.74</c:v>
                </c:pt>
                <c:pt idx="5">
                  <c:v>2128.11</c:v>
                </c:pt>
                <c:pt idx="6">
                  <c:v>549.41999999999996</c:v>
                </c:pt>
                <c:pt idx="7">
                  <c:v>528.74</c:v>
                </c:pt>
                <c:pt idx="8">
                  <c:v>1118.32</c:v>
                </c:pt>
                <c:pt idx="9">
                  <c:v>676.72</c:v>
                </c:pt>
                <c:pt idx="10">
                  <c:v>1241.05</c:v>
                </c:pt>
                <c:pt idx="11">
                  <c:v>432.79</c:v>
                </c:pt>
                <c:pt idx="12">
                  <c:v>535.83000000000004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0F-46B4-AD80-970303443563}"/>
            </c:ext>
          </c:extLst>
        </c:ser>
        <c:ser>
          <c:idx val="1"/>
          <c:order val="1"/>
          <c:tx>
            <c:strRef>
              <c:f>Sheet1!$Q$15</c:f>
              <c:strCache>
                <c:ptCount val="1"/>
                <c:pt idx="0">
                  <c:v>เลิก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7.5415045515355242E-4"/>
                  <c:y val="-1.2956476328132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D6B-4C55-8D64-F707E8070BA6}"/>
                </c:ext>
              </c:extLst>
            </c:dLbl>
            <c:dLbl>
              <c:idx val="4"/>
              <c:layout>
                <c:manualLayout>
                  <c:x val="7.5415045515355242E-4"/>
                  <c:y val="-1.0077259366325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D6B-4C55-8D64-F707E8070BA6}"/>
                </c:ext>
              </c:extLst>
            </c:dLbl>
            <c:dLbl>
              <c:idx val="7"/>
              <c:layout>
                <c:manualLayout>
                  <c:x val="-7.5415045515355242E-4"/>
                  <c:y val="-1.2956476328132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D6B-4C55-8D64-F707E8070B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Sheet1!$Q$45:$Q$57</c:f>
              <c:numCache>
                <c:formatCode>_(* #,##0.00_);_(* \(#,##0.00\);_(* "-"??_);_(@_)</c:formatCode>
                <c:ptCount val="13"/>
                <c:pt idx="0">
                  <c:v>74.099999999999994</c:v>
                </c:pt>
                <c:pt idx="1">
                  <c:v>110.65</c:v>
                </c:pt>
                <c:pt idx="2">
                  <c:v>87.6</c:v>
                </c:pt>
                <c:pt idx="3">
                  <c:v>326.5</c:v>
                </c:pt>
                <c:pt idx="4">
                  <c:v>658.14</c:v>
                </c:pt>
                <c:pt idx="5">
                  <c:v>114.15</c:v>
                </c:pt>
                <c:pt idx="6">
                  <c:v>1318.13</c:v>
                </c:pt>
                <c:pt idx="7">
                  <c:v>644.47</c:v>
                </c:pt>
                <c:pt idx="8">
                  <c:v>242.2</c:v>
                </c:pt>
                <c:pt idx="9">
                  <c:v>24120</c:v>
                </c:pt>
                <c:pt idx="10">
                  <c:v>139.19999999999999</c:v>
                </c:pt>
                <c:pt idx="11">
                  <c:v>142.47999999999999</c:v>
                </c:pt>
                <c:pt idx="12">
                  <c:v>223.45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30F-46B4-AD80-970303443563}"/>
            </c:ext>
          </c:extLst>
        </c:ser>
        <c:ser>
          <c:idx val="2"/>
          <c:order val="2"/>
          <c:tx>
            <c:strRef>
              <c:f>Sheet1!$AA$15</c:f>
              <c:strCache>
                <c:ptCount val="1"/>
                <c:pt idx="0">
                  <c:v>เพิ่มทุน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9"/>
              <c:layout>
                <c:manualLayout>
                  <c:x val="3.7707522757677624E-3"/>
                  <c:y val="-1.055700690451506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D6B-4C55-8D64-F707E8070B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Sheet1!$A$45:$A$57</c:f>
              <c:numCache>
                <c:formatCode>mmm\-yy</c:formatCode>
                <c:ptCount val="13"/>
                <c:pt idx="0">
                  <c:v>23498</c:v>
                </c:pt>
                <c:pt idx="1">
                  <c:v>23529</c:v>
                </c:pt>
                <c:pt idx="2">
                  <c:v>23559</c:v>
                </c:pt>
                <c:pt idx="3">
                  <c:v>23590</c:v>
                </c:pt>
                <c:pt idx="4">
                  <c:v>23621</c:v>
                </c:pt>
                <c:pt idx="5">
                  <c:v>23651</c:v>
                </c:pt>
                <c:pt idx="6">
                  <c:v>23682</c:v>
                </c:pt>
                <c:pt idx="7">
                  <c:v>23712</c:v>
                </c:pt>
                <c:pt idx="8">
                  <c:v>23743</c:v>
                </c:pt>
                <c:pt idx="9">
                  <c:v>23774</c:v>
                </c:pt>
                <c:pt idx="10">
                  <c:v>23802</c:v>
                </c:pt>
                <c:pt idx="11">
                  <c:v>23833</c:v>
                </c:pt>
                <c:pt idx="12">
                  <c:v>23863</c:v>
                </c:pt>
              </c:numCache>
            </c:numRef>
          </c:cat>
          <c:val>
            <c:numRef>
              <c:f>Sheet1!$AA$45:$AA$57</c:f>
              <c:numCache>
                <c:formatCode>_(* #,##0.00_);_(* \(#,##0.00\);_(* "-"??_);_(@_)</c:formatCode>
                <c:ptCount val="13"/>
                <c:pt idx="0">
                  <c:v>2838.5062480000001</c:v>
                </c:pt>
                <c:pt idx="1">
                  <c:v>1969.27</c:v>
                </c:pt>
                <c:pt idx="2">
                  <c:v>1454.49</c:v>
                </c:pt>
                <c:pt idx="3">
                  <c:v>2373.8512420000002</c:v>
                </c:pt>
                <c:pt idx="4">
                  <c:v>1849.84</c:v>
                </c:pt>
                <c:pt idx="5">
                  <c:v>1335.71</c:v>
                </c:pt>
                <c:pt idx="6">
                  <c:v>2697.58</c:v>
                </c:pt>
                <c:pt idx="7">
                  <c:v>5364.75</c:v>
                </c:pt>
                <c:pt idx="8">
                  <c:v>1720.18</c:v>
                </c:pt>
                <c:pt idx="9">
                  <c:v>614.34</c:v>
                </c:pt>
                <c:pt idx="10">
                  <c:v>2708.98</c:v>
                </c:pt>
                <c:pt idx="11">
                  <c:v>1208.05</c:v>
                </c:pt>
                <c:pt idx="12">
                  <c:v>3532.76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30F-46B4-AD80-97030344356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1997032832"/>
        <c:axId val="2008832192"/>
      </c:barChart>
      <c:lineChart>
        <c:grouping val="standard"/>
        <c:varyColors val="0"/>
        <c:ser>
          <c:idx val="3"/>
          <c:order val="3"/>
          <c:tx>
            <c:strRef>
              <c:f>Sheet1!$AK$15</c:f>
              <c:strCache>
                <c:ptCount val="1"/>
                <c:pt idx="0">
                  <c:v>คงอยู่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rgbClr val="FF0000"/>
              </a:solidFill>
              <a:ln w="9525" cap="sq">
                <a:solidFill>
                  <a:srgbClr val="FFC000"/>
                </a:solidFill>
              </a:ln>
              <a:effectLst/>
            </c:spPr>
          </c:marker>
          <c:dLbls>
            <c:dLbl>
              <c:idx val="2"/>
              <c:layout>
                <c:manualLayout>
                  <c:x val="0"/>
                  <c:y val="1.5051821525218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2D-4B90-99CB-350088597B10}"/>
                </c:ext>
              </c:extLst>
            </c:dLbl>
            <c:dLbl>
              <c:idx val="3"/>
              <c:layout>
                <c:manualLayout>
                  <c:x val="2.5096801773257017E-3"/>
                  <c:y val="1.5051821525218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2D-4B90-99CB-350088597B10}"/>
                </c:ext>
              </c:extLst>
            </c:dLbl>
            <c:dLbl>
              <c:idx val="4"/>
              <c:layout>
                <c:manualLayout>
                  <c:x val="1.8822601329942761E-3"/>
                  <c:y val="1.3546639372696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22D-4B90-99CB-350088597B10}"/>
                </c:ext>
              </c:extLst>
            </c:dLbl>
            <c:dLbl>
              <c:idx val="5"/>
              <c:layout>
                <c:manualLayout>
                  <c:x val="3.7645202659885523E-3"/>
                  <c:y val="1.8062185830262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22D-4B90-99CB-350088597B10}"/>
                </c:ext>
              </c:extLst>
            </c:dLbl>
            <c:dLbl>
              <c:idx val="6"/>
              <c:layout>
                <c:manualLayout>
                  <c:x val="3.137100221657127E-3"/>
                  <c:y val="1.0536275067653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E05-4737-861E-5C85E14A9D3C}"/>
                </c:ext>
              </c:extLst>
            </c:dLbl>
            <c:dLbl>
              <c:idx val="7"/>
              <c:layout>
                <c:manualLayout>
                  <c:x val="3.7645202659885523E-3"/>
                  <c:y val="1.2041457220175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358-4A54-B45C-D9B904D346B6}"/>
                </c:ext>
              </c:extLst>
            </c:dLbl>
            <c:dLbl>
              <c:idx val="8"/>
              <c:layout>
                <c:manualLayout>
                  <c:x val="3.137100221657127E-3"/>
                  <c:y val="1.5051821525218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F2-4177-AD32-F79AA65AB0F5}"/>
                </c:ext>
              </c:extLst>
            </c:dLbl>
            <c:dLbl>
              <c:idx val="10"/>
              <c:layout>
                <c:manualLayout>
                  <c:x val="-1.3705871141932173E-3"/>
                  <c:y val="2.733173898189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4CD-46F3-91C7-86C0F834708A}"/>
                </c:ext>
              </c:extLst>
            </c:dLbl>
            <c:dLbl>
              <c:idx val="12"/>
              <c:layout>
                <c:manualLayout>
                  <c:x val="-2.8657717295834995E-2"/>
                  <c:y val="-3.1671386579879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428-4BB2-AF24-7909839E4D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Sheet1!$A$41:$A$55</c:f>
              <c:numCache>
                <c:formatCode>mmm\-yy</c:formatCode>
                <c:ptCount val="15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  <c:pt idx="8">
                  <c:v>23621</c:v>
                </c:pt>
                <c:pt idx="9">
                  <c:v>23651</c:v>
                </c:pt>
                <c:pt idx="10">
                  <c:v>23682</c:v>
                </c:pt>
                <c:pt idx="11">
                  <c:v>23712</c:v>
                </c:pt>
                <c:pt idx="12">
                  <c:v>23743</c:v>
                </c:pt>
                <c:pt idx="13">
                  <c:v>23774</c:v>
                </c:pt>
                <c:pt idx="14">
                  <c:v>23802</c:v>
                </c:pt>
              </c:numCache>
            </c:numRef>
          </c:cat>
          <c:val>
            <c:numRef>
              <c:f>Sheet1!$AK$45:$AK$57</c:f>
              <c:numCache>
                <c:formatCode>_(* #,##0.00_);_(* \(#,##0.00\);_(* "-"??_);_(@_)</c:formatCode>
                <c:ptCount val="13"/>
                <c:pt idx="0">
                  <c:v>809509.42961689993</c:v>
                </c:pt>
                <c:pt idx="1">
                  <c:v>812698.96961689997</c:v>
                </c:pt>
                <c:pt idx="2">
                  <c:v>814962.33961689996</c:v>
                </c:pt>
                <c:pt idx="3">
                  <c:v>817360.08085889998</c:v>
                </c:pt>
                <c:pt idx="4">
                  <c:v>819101.52085889992</c:v>
                </c:pt>
                <c:pt idx="5">
                  <c:v>822451.19085889985</c:v>
                </c:pt>
                <c:pt idx="6">
                  <c:v>824380.06085889984</c:v>
                </c:pt>
                <c:pt idx="7">
                  <c:v>829629.08085889986</c:v>
                </c:pt>
                <c:pt idx="8">
                  <c:v>832225.38085889991</c:v>
                </c:pt>
                <c:pt idx="9">
                  <c:v>809396.44085889985</c:v>
                </c:pt>
                <c:pt idx="10">
                  <c:v>813207.27085889992</c:v>
                </c:pt>
                <c:pt idx="11">
                  <c:v>814705.63085890003</c:v>
                </c:pt>
                <c:pt idx="12">
                  <c:v>818550.77085890004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30F-46B4-AD80-97030344356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61683632"/>
        <c:axId val="2043644816"/>
      </c:lineChart>
      <c:dateAx>
        <c:axId val="19970328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TH Sarabun New" panose="020B0500040200020003" pitchFamily="34" charset="-34"/>
                    <a:ea typeface="+mn-ea"/>
                    <a:cs typeface="TH Sarabun New" panose="020B0500040200020003" pitchFamily="34" charset="-34"/>
                  </a:defRPr>
                </a:pPr>
                <a:r>
                  <a:rPr lang="th-TH" sz="1600" b="1">
                    <a:latin typeface="TH Sarabun New" panose="020B0500040200020003" pitchFamily="34" charset="-34"/>
                    <a:cs typeface="TH Sarabun New" panose="020B0500040200020003" pitchFamily="34" charset="-34"/>
                  </a:rPr>
                  <a:t>ประเภทการจดทะเบียนในแต่ละเดือน</a:t>
                </a:r>
              </a:p>
            </c:rich>
          </c:tx>
          <c:layout>
            <c:manualLayout>
              <c:xMode val="edge"/>
              <c:yMode val="edge"/>
              <c:x val="0.32412251248076945"/>
              <c:y val="0.902974083407693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TH Sarabun New" panose="020B0500040200020003" pitchFamily="34" charset="-34"/>
                  <a:ea typeface="+mn-ea"/>
                  <a:cs typeface="TH Sarabun New" panose="020B0500040200020003" pitchFamily="34" charset="-34"/>
                </a:defRPr>
              </a:pPr>
              <a:endParaRPr lang="th-TH"/>
            </a:p>
          </c:txPr>
        </c:title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endParaRPr lang="th-TH"/>
          </a:p>
        </c:txPr>
        <c:crossAx val="2008832192"/>
        <c:crosses val="autoZero"/>
        <c:auto val="1"/>
        <c:lblOffset val="100"/>
        <c:baseTimeUnit val="months"/>
      </c:dateAx>
      <c:valAx>
        <c:axId val="2008832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TH Sarabun New" panose="020B0500040200020003" pitchFamily="34" charset="-34"/>
                    <a:ea typeface="+mn-ea"/>
                    <a:cs typeface="TH Sarabun New" panose="020B0500040200020003" pitchFamily="34" charset="-34"/>
                  </a:defRPr>
                </a:pPr>
                <a:r>
                  <a:rPr lang="th-TH" sz="2000" b="1">
                    <a:latin typeface="TH Sarabun New" panose="020B0500040200020003" pitchFamily="34" charset="-34"/>
                    <a:cs typeface="TH Sarabun New" panose="020B0500040200020003" pitchFamily="34" charset="-34"/>
                  </a:rPr>
                  <a:t>มุลค่าการจดทะเบียน</a:t>
                </a:r>
                <a:r>
                  <a:rPr lang="th-TH" sz="2000" b="1" baseline="0">
                    <a:latin typeface="TH Sarabun New" panose="020B0500040200020003" pitchFamily="34" charset="-34"/>
                    <a:cs typeface="TH Sarabun New" panose="020B0500040200020003" pitchFamily="34" charset="-34"/>
                  </a:rPr>
                  <a:t> (ล้านบาท)</a:t>
                </a:r>
                <a:endParaRPr lang="th-TH" sz="2000" b="1">
                  <a:latin typeface="TH Sarabun New" panose="020B0500040200020003" pitchFamily="34" charset="-34"/>
                  <a:cs typeface="TH Sarabun New" panose="020B0500040200020003" pitchFamily="34" charset="-34"/>
                </a:endParaRP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TH Sarabun New" panose="020B0500040200020003" pitchFamily="34" charset="-34"/>
                  <a:ea typeface="+mn-ea"/>
                  <a:cs typeface="TH Sarabun New" panose="020B0500040200020003" pitchFamily="34" charset="-34"/>
                </a:defRPr>
              </a:pPr>
              <a:endParaRPr lang="th-TH"/>
            </a:p>
          </c:txPr>
        </c:title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rgbClr val="FF0000"/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endParaRPr lang="th-TH"/>
          </a:p>
        </c:txPr>
        <c:crossAx val="1997032832"/>
        <c:crosses val="autoZero"/>
        <c:crossBetween val="between"/>
      </c:valAx>
      <c:valAx>
        <c:axId val="2043644816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TH Sarabun New" panose="020B0500040200020003" pitchFamily="34" charset="-34"/>
                    <a:ea typeface="+mn-ea"/>
                    <a:cs typeface="TH Sarabun New" panose="020B0500040200020003" pitchFamily="34" charset="-34"/>
                  </a:defRPr>
                </a:pPr>
                <a:r>
                  <a:rPr lang="th-TH" sz="2000" b="1">
                    <a:latin typeface="TH Sarabun New" panose="020B0500040200020003" pitchFamily="34" charset="-34"/>
                    <a:cs typeface="TH Sarabun New" panose="020B0500040200020003" pitchFamily="34" charset="-34"/>
                  </a:rPr>
                  <a:t>มูลค่าทุนจดทะเบียนคงอยู่</a:t>
                </a:r>
                <a:r>
                  <a:rPr lang="th-TH" sz="2000" b="1" baseline="0">
                    <a:latin typeface="TH Sarabun New" panose="020B0500040200020003" pitchFamily="34" charset="-34"/>
                    <a:cs typeface="TH Sarabun New" panose="020B0500040200020003" pitchFamily="34" charset="-34"/>
                  </a:rPr>
                  <a:t> (ล้านบาท)</a:t>
                </a:r>
                <a:endParaRPr lang="th-TH" sz="2000" b="1">
                  <a:latin typeface="TH Sarabun New" panose="020B0500040200020003" pitchFamily="34" charset="-34"/>
                  <a:cs typeface="TH Sarabun New" panose="020B0500040200020003" pitchFamily="34" charset="-34"/>
                </a:endParaRP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TH Sarabun New" panose="020B0500040200020003" pitchFamily="34" charset="-34"/>
                  <a:ea typeface="+mn-ea"/>
                  <a:cs typeface="TH Sarabun New" panose="020B0500040200020003" pitchFamily="34" charset="-34"/>
                </a:defRPr>
              </a:pPr>
              <a:endParaRPr lang="th-TH"/>
            </a:p>
          </c:txPr>
        </c:title>
        <c:numFmt formatCode="_(* #,##0.00_);_(* \(#,##0.00\);_(* &quot;-&quot;??_);_(@_)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rgbClr val="FF0000"/>
                </a:solidFill>
                <a:latin typeface="TH Sarabun New" panose="020B0500040200020003" pitchFamily="34" charset="-34"/>
                <a:ea typeface="+mn-ea"/>
                <a:cs typeface="TH Sarabun New" panose="020B0500040200020003" pitchFamily="34" charset="-34"/>
              </a:defRPr>
            </a:pPr>
            <a:endParaRPr lang="th-TH"/>
          </a:p>
        </c:txPr>
        <c:crossAx val="61683632"/>
        <c:crosses val="max"/>
        <c:crossBetween val="between"/>
      </c:valAx>
      <c:dateAx>
        <c:axId val="61683632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2043644816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274227267623636"/>
          <c:y val="0.92970016906263386"/>
          <c:w val="0.20720354291748247"/>
          <c:h val="6.98812221652412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H Sarabun New" panose="020B0500040200020003" pitchFamily="34" charset="-34"/>
              <a:ea typeface="+mn-ea"/>
              <a:cs typeface="TH Sarabun New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miter lim="800000"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th-TH"/>
              <a:t>สถิติการจดทะเบียนของจังหวัดสมุทรปราการ 2564</a:t>
            </a:r>
            <a:r>
              <a:rPr lang="en-US"/>
              <a:t> (</a:t>
            </a:r>
            <a:r>
              <a:rPr lang="th-TH"/>
              <a:t>จำนวน</a:t>
            </a:r>
            <a:r>
              <a:rPr lang="th-TH" baseline="0"/>
              <a:t>ราย)</a:t>
            </a:r>
            <a:endParaRPr lang="th-TH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title>
    <c:autoTitleDeleted val="0"/>
    <c:plotArea>
      <c:layout>
        <c:manualLayout>
          <c:layoutTarget val="inner"/>
          <c:xMode val="edge"/>
          <c:yMode val="edge"/>
          <c:x val="9.1936622731941114E-2"/>
          <c:y val="0.22705854313053922"/>
          <c:w val="0.7967973067436922"/>
          <c:h val="0.541421265727434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Sheet1!$B$15</c:f>
              <c:strCache>
                <c:ptCount val="1"/>
                <c:pt idx="0">
                  <c:v>จัดตั้งใหม่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Sheet1!$B$41:$B$48</c:f>
              <c:numCache>
                <c:formatCode>_-* #,##0_-;\-* #,##0_-;_-* "-"??_-;_-@_-</c:formatCode>
                <c:ptCount val="8"/>
                <c:pt idx="0">
                  <c:v>356</c:v>
                </c:pt>
                <c:pt idx="1">
                  <c:v>314</c:v>
                </c:pt>
                <c:pt idx="2">
                  <c:v>412</c:v>
                </c:pt>
                <c:pt idx="3">
                  <c:v>297</c:v>
                </c:pt>
                <c:pt idx="4">
                  <c:v>295</c:v>
                </c:pt>
                <c:pt idx="5">
                  <c:v>323</c:v>
                </c:pt>
                <c:pt idx="6">
                  <c:v>280</c:v>
                </c:pt>
                <c:pt idx="7">
                  <c:v>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E-4761-9BB4-3D46448D7E01}"/>
            </c:ext>
          </c:extLst>
        </c:ser>
        <c:ser>
          <c:idx val="4"/>
          <c:order val="1"/>
          <c:tx>
            <c:strRef>
              <c:f>Sheet1!$L$15</c:f>
              <c:strCache>
                <c:ptCount val="1"/>
                <c:pt idx="0">
                  <c:v>เลิก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Sheet1!$L$41:$L$48</c:f>
              <c:numCache>
                <c:formatCode>_-* #,##0_-;\-* #,##0_-;_-* "-"??_-;_-@_-</c:formatCode>
                <c:ptCount val="8"/>
                <c:pt idx="0">
                  <c:v>39</c:v>
                </c:pt>
                <c:pt idx="1">
                  <c:v>24</c:v>
                </c:pt>
                <c:pt idx="2">
                  <c:v>35</c:v>
                </c:pt>
                <c:pt idx="3">
                  <c:v>25</c:v>
                </c:pt>
                <c:pt idx="4">
                  <c:v>28</c:v>
                </c:pt>
                <c:pt idx="5">
                  <c:v>48</c:v>
                </c:pt>
                <c:pt idx="6">
                  <c:v>60</c:v>
                </c:pt>
                <c:pt idx="7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E-4761-9BB4-3D46448D7E01}"/>
            </c:ext>
          </c:extLst>
        </c:ser>
        <c:ser>
          <c:idx val="1"/>
          <c:order val="2"/>
          <c:tx>
            <c:strRef>
              <c:f>Sheet1!$D$2:$D$3</c:f>
              <c:strCache>
                <c:ptCount val="2"/>
                <c:pt idx="0">
                  <c:v>จัดตั้งใหม่</c:v>
                </c:pt>
                <c:pt idx="1">
                  <c:v>%เปลี่ยน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Sheet1!$D$4:$D$9</c:f>
              <c:numCache>
                <c:formatCode>General</c:formatCode>
                <c:ptCount val="6"/>
                <c:pt idx="1">
                  <c:v>1.1975308641975309</c:v>
                </c:pt>
                <c:pt idx="2">
                  <c:v>-0.11797752808988764</c:v>
                </c:pt>
                <c:pt idx="3">
                  <c:v>0.31210191082802546</c:v>
                </c:pt>
                <c:pt idx="4">
                  <c:v>-0.279126213592233</c:v>
                </c:pt>
                <c:pt idx="5">
                  <c:v>-6.7340067340067337E-3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0E-4761-9BB4-3D46448D7E01}"/>
            </c:ext>
          </c:extLst>
        </c:ser>
        <c:ser>
          <c:idx val="2"/>
          <c:order val="3"/>
          <c:tx>
            <c:strRef>
              <c:f>Sheet1!$G$2:$G$3</c:f>
              <c:strCache>
                <c:ptCount val="2"/>
                <c:pt idx="0">
                  <c:v>จัดตั้งใหม่</c:v>
                </c:pt>
                <c:pt idx="1">
                  <c:v>ล้านบาท</c:v>
                </c:pt>
              </c:strCache>
              <c:extLst xmlns:c15="http://schemas.microsoft.com/office/drawing/2012/chart"/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  <c:extLst xmlns:c15="http://schemas.microsoft.com/office/drawing/2012/chart"/>
            </c:numRef>
          </c:cat>
          <c:val>
            <c:numRef>
              <c:f>Sheet1!$G$4:$G$9</c:f>
              <c:numCache>
                <c:formatCode>_(* #,##0.00_);_(* \(#,##0.00\);_(* "-"??_);_(@_)</c:formatCode>
                <c:ptCount val="6"/>
                <c:pt idx="0">
                  <c:v>758.17</c:v>
                </c:pt>
                <c:pt idx="1">
                  <c:v>780.29</c:v>
                </c:pt>
                <c:pt idx="2">
                  <c:v>648.1</c:v>
                </c:pt>
                <c:pt idx="3">
                  <c:v>829.42499999999995</c:v>
                </c:pt>
                <c:pt idx="4">
                  <c:v>1391.8579999999999</c:v>
                </c:pt>
                <c:pt idx="5">
                  <c:v>425.09999900000003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D-BD0E-4761-9BB4-3D46448D7E01}"/>
            </c:ext>
          </c:extLst>
        </c:ser>
        <c:ser>
          <c:idx val="3"/>
          <c:order val="4"/>
          <c:tx>
            <c:strRef>
              <c:f>Sheet1!$I$2:$I$3</c:f>
              <c:strCache>
                <c:ptCount val="2"/>
                <c:pt idx="0">
                  <c:v>จัดตั้งใหม่</c:v>
                </c:pt>
                <c:pt idx="1">
                  <c:v>%เปลี่ยน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Sheet1!$I$4:$I$9</c:f>
              <c:numCache>
                <c:formatCode>_(* #,##0.00_);_(* \(#,##0.00\);_(* "-"??_);_(@_)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3-BD0E-4761-9BB4-3D46448D7E01}"/>
            </c:ext>
          </c:extLst>
        </c:ser>
        <c:ser>
          <c:idx val="5"/>
          <c:order val="5"/>
          <c:tx>
            <c:strRef>
              <c:f>Sheet1!$N$2:$N$3</c:f>
              <c:strCache>
                <c:ptCount val="2"/>
                <c:pt idx="0">
                  <c:v>เลิก</c:v>
                </c:pt>
                <c:pt idx="1">
                  <c:v>%เปลี่ยน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Sheet1!$N$4:$N$9</c:f>
              <c:numCache>
                <c:formatCode>_-* #,##0_-;\-* #,##0_-;_-* "-"??_-;_-@_-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4-BD0E-4761-9BB4-3D46448D7E01}"/>
            </c:ext>
          </c:extLst>
        </c:ser>
        <c:ser>
          <c:idx val="6"/>
          <c:order val="6"/>
          <c:tx>
            <c:strRef>
              <c:f>Sheet1!$Q$2:$Q$3</c:f>
              <c:strCache>
                <c:ptCount val="2"/>
                <c:pt idx="0">
                  <c:v>เลิก</c:v>
                </c:pt>
                <c:pt idx="1">
                  <c:v>ล้านบาท</c:v>
                </c:pt>
              </c:strCache>
              <c:extLst xmlns:c15="http://schemas.microsoft.com/office/drawing/2012/chart"/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  <c:extLst xmlns:c15="http://schemas.microsoft.com/office/drawing/2012/chart"/>
            </c:numRef>
          </c:cat>
          <c:val>
            <c:numRef>
              <c:f>Sheet1!$Q$4:$Q$9</c:f>
              <c:numCache>
                <c:formatCode>_(* #,##0.00_);_(* \(#,##0.00\);_(* "-"??_);_(@_)</c:formatCode>
                <c:ptCount val="6"/>
                <c:pt idx="0">
                  <c:v>1022.81</c:v>
                </c:pt>
                <c:pt idx="1">
                  <c:v>1834.1324999999999</c:v>
                </c:pt>
                <c:pt idx="2">
                  <c:v>33.15</c:v>
                </c:pt>
                <c:pt idx="3">
                  <c:v>129.19999999999999</c:v>
                </c:pt>
                <c:pt idx="4">
                  <c:v>59.25</c:v>
                </c:pt>
                <c:pt idx="5">
                  <c:v>74.099999999999994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BD0E-4761-9BB4-3D46448D7E01}"/>
            </c:ext>
          </c:extLst>
        </c:ser>
        <c:ser>
          <c:idx val="7"/>
          <c:order val="7"/>
          <c:tx>
            <c:strRef>
              <c:f>Sheet1!$S$2:$S$3</c:f>
              <c:strCache>
                <c:ptCount val="2"/>
                <c:pt idx="0">
                  <c:v>เลิก</c:v>
                </c:pt>
                <c:pt idx="1">
                  <c:v>%เปลี่ยน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Sheet1!$S$4:$S$9</c:f>
              <c:numCache>
                <c:formatCode>_(* #,##0.00_);_(* \(#,##0.00\);_(* "-"??_);_(@_)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5-BD0E-4761-9BB4-3D46448D7E01}"/>
            </c:ext>
          </c:extLst>
        </c:ser>
        <c:ser>
          <c:idx val="8"/>
          <c:order val="8"/>
          <c:tx>
            <c:strRef>
              <c:f>Sheet1!$V$15</c:f>
              <c:strCache>
                <c:ptCount val="1"/>
                <c:pt idx="0">
                  <c:v>เพิ่มทุน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Sheet1!$V$41:$V$48</c:f>
              <c:numCache>
                <c:formatCode>_-* #,##0_-;\-* #,##0_-;_-* "-"??_-;_-@_-</c:formatCode>
                <c:ptCount val="8"/>
                <c:pt idx="0">
                  <c:v>50</c:v>
                </c:pt>
                <c:pt idx="1">
                  <c:v>68</c:v>
                </c:pt>
                <c:pt idx="2">
                  <c:v>91</c:v>
                </c:pt>
                <c:pt idx="3">
                  <c:v>57</c:v>
                </c:pt>
                <c:pt idx="4">
                  <c:v>51</c:v>
                </c:pt>
                <c:pt idx="5">
                  <c:v>77</c:v>
                </c:pt>
                <c:pt idx="6">
                  <c:v>71</c:v>
                </c:pt>
                <c:pt idx="7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D0E-4761-9BB4-3D46448D7E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2006320928"/>
        <c:axId val="2008828032"/>
        <c:extLst/>
      </c:barChart>
      <c:lineChart>
        <c:grouping val="stacked"/>
        <c:varyColors val="0"/>
        <c:ser>
          <c:idx val="9"/>
          <c:order val="9"/>
          <c:tx>
            <c:strRef>
              <c:f>Sheet1!$AF$15</c:f>
              <c:strCache>
                <c:ptCount val="1"/>
                <c:pt idx="0">
                  <c:v>คงอยู่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4656616415410386E-2"/>
                  <c:y val="2.24215246636771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D0E-4761-9BB4-3D46448D7E01}"/>
                </c:ext>
              </c:extLst>
            </c:dLbl>
            <c:dLbl>
              <c:idx val="2"/>
              <c:layout>
                <c:manualLayout>
                  <c:x val="-1.8844221105527637E-2"/>
                  <c:y val="2.24215246636771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D0E-4761-9BB4-3D46448D7E01}"/>
                </c:ext>
              </c:extLst>
            </c:dLbl>
            <c:dLbl>
              <c:idx val="4"/>
              <c:layout>
                <c:manualLayout>
                  <c:x val="-2.0938023450587798E-3"/>
                  <c:y val="1.8684603886397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D0E-4761-9BB4-3D46448D7E01}"/>
                </c:ext>
              </c:extLst>
            </c:dLbl>
            <c:dLbl>
              <c:idx val="5"/>
              <c:layout>
                <c:manualLayout>
                  <c:x val="-2.0938023450586266E-2"/>
                  <c:y val="3.363228699551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D0E-4761-9BB4-3D46448D7E01}"/>
                </c:ext>
              </c:extLst>
            </c:dLbl>
            <c:dLbl>
              <c:idx val="7"/>
              <c:layout>
                <c:manualLayout>
                  <c:x val="-5.2345058626465817E-2"/>
                  <c:y val="-4.8579970104633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FA-4BFE-BD2B-554A468267A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Sheet1!$AF$41:$AF$48</c:f>
              <c:numCache>
                <c:formatCode>_-* #,##0_-;\-* #,##0_-;_-* "-"??_-;_-@_-</c:formatCode>
                <c:ptCount val="8"/>
                <c:pt idx="0">
                  <c:v>43753</c:v>
                </c:pt>
                <c:pt idx="1">
                  <c:v>44056</c:v>
                </c:pt>
                <c:pt idx="2">
                  <c:v>44436</c:v>
                </c:pt>
                <c:pt idx="3">
                  <c:v>44725</c:v>
                </c:pt>
                <c:pt idx="4">
                  <c:v>45011</c:v>
                </c:pt>
                <c:pt idx="5">
                  <c:v>45283</c:v>
                </c:pt>
                <c:pt idx="6">
                  <c:v>45528</c:v>
                </c:pt>
                <c:pt idx="7">
                  <c:v>45730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D0E-4761-9BB4-3D46448D7E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29580320"/>
        <c:axId val="2030064992"/>
      </c:lineChart>
      <c:dateAx>
        <c:axId val="20063209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ประเภทการจดทะเบียนในแต่ละเดือน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2008828032"/>
        <c:crosses val="autoZero"/>
        <c:auto val="1"/>
        <c:lblOffset val="100"/>
        <c:baseTimeUnit val="months"/>
      </c:dateAx>
      <c:valAx>
        <c:axId val="2008828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จำนวน</a:t>
                </a:r>
                <a:r>
                  <a:rPr lang="th-TH" baseline="0"/>
                  <a:t> (ราย)</a:t>
                </a:r>
                <a:endParaRPr lang="th-TH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2006320928"/>
        <c:crosses val="autoZero"/>
        <c:crossBetween val="between"/>
        <c:majorUnit val="50"/>
      </c:valAx>
      <c:valAx>
        <c:axId val="2030064992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จำนวนนิติบุคคลคงอยู่</a:t>
                </a:r>
                <a:r>
                  <a:rPr lang="th-TH" baseline="0"/>
                  <a:t> (ราย)</a:t>
                </a:r>
                <a:endParaRPr lang="th-TH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129580320"/>
        <c:crosses val="max"/>
        <c:crossBetween val="between"/>
      </c:valAx>
      <c:dateAx>
        <c:axId val="129580320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20300649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th-TH"/>
              <a:t>สถิติการจดทะเบียนของจังหวัดสมุทรปราการ 2564</a:t>
            </a:r>
            <a:r>
              <a:rPr lang="th-TH" baseline="0"/>
              <a:t> (มูลค่า)</a:t>
            </a:r>
            <a:endParaRPr lang="th-TH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title>
    <c:autoTitleDeleted val="0"/>
    <c:plotArea>
      <c:layout>
        <c:manualLayout>
          <c:layoutTarget val="inner"/>
          <c:xMode val="edge"/>
          <c:yMode val="edge"/>
          <c:x val="0.15248308578597047"/>
          <c:y val="0.11746271687385783"/>
          <c:w val="0.5545561807674273"/>
          <c:h val="0.741982467091327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Sheet1!$G$15</c:f>
              <c:strCache>
                <c:ptCount val="1"/>
                <c:pt idx="0">
                  <c:v>จัดตั้งใหม่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Sheet1!$G$41:$G$48</c:f>
              <c:numCache>
                <c:formatCode>_(* #,##0.00_);_(* \(#,##0.00\);_(* "-"??_);_(@_)</c:formatCode>
                <c:ptCount val="8"/>
                <c:pt idx="0">
                  <c:v>780.29</c:v>
                </c:pt>
                <c:pt idx="1">
                  <c:v>648.1</c:v>
                </c:pt>
                <c:pt idx="2">
                  <c:v>829.42499999999995</c:v>
                </c:pt>
                <c:pt idx="3">
                  <c:v>1391.8579999999999</c:v>
                </c:pt>
                <c:pt idx="4">
                  <c:v>425.09999900000003</c:v>
                </c:pt>
                <c:pt idx="5">
                  <c:v>1330.92</c:v>
                </c:pt>
                <c:pt idx="6">
                  <c:v>896.48</c:v>
                </c:pt>
                <c:pt idx="7">
                  <c:v>350.39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F2-4A1D-808C-453F419C24CC}"/>
            </c:ext>
          </c:extLst>
        </c:ser>
        <c:ser>
          <c:idx val="1"/>
          <c:order val="1"/>
          <c:tx>
            <c:strRef>
              <c:f>Sheet1!$Q$15</c:f>
              <c:strCache>
                <c:ptCount val="1"/>
                <c:pt idx="0">
                  <c:v>เลิก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Sheet1!$Q$41:$Q$48</c:f>
              <c:numCache>
                <c:formatCode>_(* #,##0.00_);_(* \(#,##0.00\);_(* "-"??_);_(@_)</c:formatCode>
                <c:ptCount val="8"/>
                <c:pt idx="0">
                  <c:v>1834.1324999999999</c:v>
                </c:pt>
                <c:pt idx="1">
                  <c:v>33.15</c:v>
                </c:pt>
                <c:pt idx="2">
                  <c:v>129.19999999999999</c:v>
                </c:pt>
                <c:pt idx="3">
                  <c:v>59.25</c:v>
                </c:pt>
                <c:pt idx="4">
                  <c:v>74.099999999999994</c:v>
                </c:pt>
                <c:pt idx="5">
                  <c:v>110.65</c:v>
                </c:pt>
                <c:pt idx="6">
                  <c:v>87.6</c:v>
                </c:pt>
                <c:pt idx="7">
                  <c:v>326.5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F2-4A1D-808C-453F419C24CC}"/>
            </c:ext>
          </c:extLst>
        </c:ser>
        <c:ser>
          <c:idx val="2"/>
          <c:order val="2"/>
          <c:tx>
            <c:strRef>
              <c:f>Sheet1!$AA$15</c:f>
              <c:strCache>
                <c:ptCount val="1"/>
                <c:pt idx="0">
                  <c:v>เพิ่มทุน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Sheet1!$A$41:$A$48</c:f>
              <c:numCache>
                <c:formatCode>mmm\-yy</c:formatCode>
                <c:ptCount val="8"/>
                <c:pt idx="0">
                  <c:v>23377</c:v>
                </c:pt>
                <c:pt idx="1">
                  <c:v>23408</c:v>
                </c:pt>
                <c:pt idx="2">
                  <c:v>23437</c:v>
                </c:pt>
                <c:pt idx="3">
                  <c:v>23468</c:v>
                </c:pt>
                <c:pt idx="4">
                  <c:v>23498</c:v>
                </c:pt>
                <c:pt idx="5">
                  <c:v>23529</c:v>
                </c:pt>
                <c:pt idx="6">
                  <c:v>23559</c:v>
                </c:pt>
                <c:pt idx="7">
                  <c:v>23590</c:v>
                </c:pt>
              </c:numCache>
            </c:numRef>
          </c:cat>
          <c:val>
            <c:numRef>
              <c:f>Sheet1!$AA$41:$AA$48</c:f>
              <c:numCache>
                <c:formatCode>_(* #,##0.00_);_(* \(#,##0.00\);_(* "-"??_);_(@_)</c:formatCode>
                <c:ptCount val="8"/>
                <c:pt idx="0">
                  <c:v>2323.5659599999999</c:v>
                </c:pt>
                <c:pt idx="1">
                  <c:v>1137.6306609999999</c:v>
                </c:pt>
                <c:pt idx="2">
                  <c:v>3141.6133</c:v>
                </c:pt>
                <c:pt idx="3">
                  <c:v>1229.1634300000001</c:v>
                </c:pt>
                <c:pt idx="4">
                  <c:v>2838.5062480000001</c:v>
                </c:pt>
                <c:pt idx="5">
                  <c:v>1969.27</c:v>
                </c:pt>
                <c:pt idx="6">
                  <c:v>1454.49</c:v>
                </c:pt>
                <c:pt idx="7">
                  <c:v>2373.8512420000002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F2-4A1D-808C-453F419C24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1997032832"/>
        <c:axId val="2008832192"/>
      </c:barChart>
      <c:lineChart>
        <c:grouping val="standard"/>
        <c:varyColors val="0"/>
        <c:ser>
          <c:idx val="3"/>
          <c:order val="3"/>
          <c:tx>
            <c:strRef>
              <c:f>Sheet1!$AK$15</c:f>
              <c:strCache>
                <c:ptCount val="1"/>
                <c:pt idx="0">
                  <c:v>คงอยู่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rgbClr val="FF0000"/>
              </a:solidFill>
              <a:ln w="9525" cap="sq">
                <a:solidFill>
                  <a:srgbClr val="FFC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9334880123743233E-3"/>
                  <c:y val="1.0362694300518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F2-4A1D-808C-453F419C24CC}"/>
                </c:ext>
              </c:extLst>
            </c:dLbl>
            <c:dLbl>
              <c:idx val="2"/>
              <c:layout>
                <c:manualLayout>
                  <c:x val="-7.089374148317398E-17"/>
                  <c:y val="1.0362694300518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F2-4A1D-808C-453F419C24CC}"/>
                </c:ext>
              </c:extLst>
            </c:dLbl>
            <c:dLbl>
              <c:idx val="4"/>
              <c:layout>
                <c:manualLayout>
                  <c:x val="-0.10827532869296211"/>
                  <c:y val="-2.865329512893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F2-4A1D-808C-453F419C24CC}"/>
                </c:ext>
              </c:extLst>
            </c:dLbl>
            <c:dLbl>
              <c:idx val="5"/>
              <c:layout>
                <c:manualLayout>
                  <c:x val="-7.1539056457849956E-2"/>
                  <c:y val="-2.8715966378128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F2-4A1D-808C-453F419C24CC}"/>
                </c:ext>
              </c:extLst>
            </c:dLbl>
            <c:dLbl>
              <c:idx val="7"/>
              <c:layout>
                <c:manualLayout>
                  <c:x val="-3.4802784222737887E-2"/>
                  <c:y val="3.1836994587710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86-42F8-B2C1-902B5D412A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Sheet1!$AK$41:$AK$48</c:f>
              <c:numCache>
                <c:formatCode>_(* #,##0.00_);_(* \(#,##0.00\);_(* "-"??_);_(@_)</c:formatCode>
                <c:ptCount val="8"/>
                <c:pt idx="0">
                  <c:v>798493.88627889997</c:v>
                </c:pt>
                <c:pt idx="1">
                  <c:v>799916.31363989995</c:v>
                </c:pt>
                <c:pt idx="2">
                  <c:v>803758.15193990001</c:v>
                </c:pt>
                <c:pt idx="3">
                  <c:v>806319.92336989997</c:v>
                </c:pt>
                <c:pt idx="4">
                  <c:v>809509.42961689993</c:v>
                </c:pt>
                <c:pt idx="5">
                  <c:v>812698.96961689997</c:v>
                </c:pt>
                <c:pt idx="6">
                  <c:v>814962.33961689996</c:v>
                </c:pt>
                <c:pt idx="7">
                  <c:v>817360.08085889998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3F2-4A1D-808C-453F419C24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61683632"/>
        <c:axId val="2043644816"/>
      </c:lineChart>
      <c:dateAx>
        <c:axId val="19970328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ประเภทการจดทะเบียนในแต่ละเดือน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2008832192"/>
        <c:crosses val="autoZero"/>
        <c:auto val="1"/>
        <c:lblOffset val="100"/>
        <c:baseTimeUnit val="months"/>
      </c:dateAx>
      <c:valAx>
        <c:axId val="2008832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มุลค่าการจดทะเบียน</a:t>
                </a:r>
                <a:r>
                  <a:rPr lang="th-TH" baseline="0"/>
                  <a:t> (ล้านบาท)</a:t>
                </a:r>
                <a:endParaRPr lang="th-TH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1997032832"/>
        <c:crosses val="autoZero"/>
        <c:crossBetween val="between"/>
      </c:valAx>
      <c:valAx>
        <c:axId val="2043644816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th-TH"/>
                  <a:t>มูลค่าทุนจดทะเบียนคงอยู่</a:t>
                </a:r>
                <a:r>
                  <a:rPr lang="th-TH" baseline="0"/>
                  <a:t> (ล้านบาท)</a:t>
                </a:r>
                <a:endParaRPr lang="th-TH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h-TH"/>
            </a:p>
          </c:txPr>
        </c:title>
        <c:numFmt formatCode="_(* #,##0.00_);_(* \(#,##0.00\);_(* &quot;-&quot;??_);_(@_)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h-TH"/>
          </a:p>
        </c:txPr>
        <c:crossAx val="61683632"/>
        <c:crosses val="max"/>
        <c:crossBetween val="between"/>
      </c:valAx>
      <c:catAx>
        <c:axId val="61683632"/>
        <c:scaling>
          <c:orientation val="minMax"/>
        </c:scaling>
        <c:delete val="1"/>
        <c:axPos val="b"/>
        <c:majorTickMark val="out"/>
        <c:minorTickMark val="none"/>
        <c:tickLblPos val="nextTo"/>
        <c:crossAx val="204364481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424010932119727"/>
          <c:y val="0.40995134412894224"/>
          <c:w val="0.18429200077054589"/>
          <c:h val="0.1800973117421154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th-TH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miter lim="800000"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316230</xdr:colOff>
      <xdr:row>66</xdr:row>
      <xdr:rowOff>74930</xdr:rowOff>
    </xdr:from>
    <xdr:to>
      <xdr:col>39</xdr:col>
      <xdr:colOff>571500</xdr:colOff>
      <xdr:row>87</xdr:row>
      <xdr:rowOff>167640</xdr:rowOff>
    </xdr:to>
    <xdr:graphicFrame macro="">
      <xdr:nvGraphicFramePr>
        <xdr:cNvPr id="3" name="แผนภูมิ 2">
          <a:extLst>
            <a:ext uri="{FF2B5EF4-FFF2-40B4-BE49-F238E27FC236}">
              <a16:creationId xmlns:a16="http://schemas.microsoft.com/office/drawing/2014/main" id="{C6B0ECFE-74FA-4616-BB56-BC18565CF7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63</xdr:row>
      <xdr:rowOff>218440</xdr:rowOff>
    </xdr:from>
    <xdr:to>
      <xdr:col>25</xdr:col>
      <xdr:colOff>86724</xdr:colOff>
      <xdr:row>92</xdr:row>
      <xdr:rowOff>139700</xdr:rowOff>
    </xdr:to>
    <xdr:graphicFrame macro="">
      <xdr:nvGraphicFramePr>
        <xdr:cNvPr id="4" name="แผนภูมิ 3">
          <a:extLst>
            <a:ext uri="{FF2B5EF4-FFF2-40B4-BE49-F238E27FC236}">
              <a16:creationId xmlns:a16="http://schemas.microsoft.com/office/drawing/2014/main" id="{A29BB04D-52BE-4EFF-BE49-EC18A3A273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0</xdr:row>
      <xdr:rowOff>160020</xdr:rowOff>
    </xdr:from>
    <xdr:to>
      <xdr:col>11</xdr:col>
      <xdr:colOff>365760</xdr:colOff>
      <xdr:row>20</xdr:row>
      <xdr:rowOff>45720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F6EA2A78-832D-47DD-8137-4E9A14D7D7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365760</xdr:colOff>
      <xdr:row>21</xdr:row>
      <xdr:rowOff>118110</xdr:rowOff>
    </xdr:from>
    <xdr:to>
      <xdr:col>11</xdr:col>
      <xdr:colOff>396240</xdr:colOff>
      <xdr:row>43</xdr:row>
      <xdr:rowOff>76200</xdr:rowOff>
    </xdr:to>
    <xdr:graphicFrame macro="">
      <xdr:nvGraphicFramePr>
        <xdr:cNvPr id="3" name="แผนภูมิ 2">
          <a:extLst>
            <a:ext uri="{FF2B5EF4-FFF2-40B4-BE49-F238E27FC236}">
              <a16:creationId xmlns:a16="http://schemas.microsoft.com/office/drawing/2014/main" id="{A4A82370-42B3-4335-A72D-E379536C11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8"/>
  <sheetViews>
    <sheetView tabSelected="1" topLeftCell="A13" zoomScale="60" zoomScaleNormal="60" workbookViewId="0">
      <pane ySplit="4" topLeftCell="A41" activePane="bottomLeft" state="frozen"/>
      <selection activeCell="A13" sqref="A13"/>
      <selection pane="bottomLeft" activeCell="R54" sqref="R54"/>
    </sheetView>
  </sheetViews>
  <sheetFormatPr defaultColWidth="8.69921875" defaultRowHeight="24.6" x14ac:dyDescent="0.7"/>
  <cols>
    <col min="1" max="1" width="10.69921875" style="16" bestFit="1" customWidth="1"/>
    <col min="2" max="2" width="9.8984375" style="16" bestFit="1" customWidth="1"/>
    <col min="3" max="3" width="8.8984375" style="16" bestFit="1" customWidth="1"/>
    <col min="4" max="4" width="8.8984375" style="34" customWidth="1"/>
    <col min="5" max="5" width="8.8984375" style="16" customWidth="1"/>
    <col min="6" max="6" width="8.8984375" style="34" customWidth="1"/>
    <col min="7" max="7" width="11.8984375" style="16" customWidth="1"/>
    <col min="8" max="10" width="9.8984375" style="16" customWidth="1"/>
    <col min="11" max="11" width="9.8984375" style="34" customWidth="1"/>
    <col min="12" max="13" width="8.8984375" style="16" bestFit="1" customWidth="1"/>
    <col min="14" max="16" width="8.8984375" style="16" customWidth="1"/>
    <col min="17" max="18" width="11.09765625" style="16" customWidth="1"/>
    <col min="19" max="19" width="9.8984375" style="16" customWidth="1"/>
    <col min="20" max="20" width="9.8984375" style="34" customWidth="1"/>
    <col min="21" max="21" width="9.8984375" style="45" customWidth="1"/>
    <col min="22" max="23" width="8.8984375" style="16" bestFit="1" customWidth="1"/>
    <col min="24" max="25" width="8.8984375" style="16" customWidth="1"/>
    <col min="26" max="26" width="8.8984375" style="34" customWidth="1"/>
    <col min="27" max="28" width="12.19921875" style="16" customWidth="1"/>
    <col min="29" max="29" width="9.8984375" style="16" customWidth="1"/>
    <col min="30" max="30" width="9.8984375" style="45" customWidth="1"/>
    <col min="31" max="31" width="9.8984375" style="34" customWidth="1"/>
    <col min="32" max="32" width="12.8984375" style="16" bestFit="1" customWidth="1"/>
    <col min="33" max="33" width="10.19921875" style="16" customWidth="1"/>
    <col min="34" max="35" width="8.8984375" style="16" customWidth="1"/>
    <col min="36" max="36" width="8.8984375" style="45" customWidth="1"/>
    <col min="37" max="39" width="15.59765625" style="16" customWidth="1"/>
    <col min="40" max="41" width="8.8984375" style="76" bestFit="1" customWidth="1"/>
    <col min="42" max="16384" width="8.69921875" style="16"/>
  </cols>
  <sheetData>
    <row r="1" spans="1:41" x14ac:dyDescent="0.7">
      <c r="A1" s="16" t="s">
        <v>0</v>
      </c>
    </row>
    <row r="2" spans="1:41" x14ac:dyDescent="0.7">
      <c r="A2" s="22" t="s">
        <v>1</v>
      </c>
      <c r="B2" s="3" t="s">
        <v>2</v>
      </c>
      <c r="C2" s="3"/>
      <c r="D2" s="35"/>
      <c r="E2" s="3"/>
      <c r="F2" s="35"/>
      <c r="G2" s="3" t="s">
        <v>2</v>
      </c>
      <c r="H2" s="3"/>
      <c r="I2" s="3"/>
      <c r="J2" s="3"/>
      <c r="K2" s="35"/>
      <c r="L2" s="3" t="s">
        <v>3</v>
      </c>
      <c r="M2" s="3"/>
      <c r="N2" s="3"/>
      <c r="O2" s="3"/>
      <c r="P2" s="3"/>
      <c r="Q2" s="3" t="s">
        <v>3</v>
      </c>
      <c r="R2" s="3"/>
      <c r="S2" s="3"/>
      <c r="T2" s="35"/>
      <c r="U2" s="46"/>
      <c r="V2" s="3" t="s">
        <v>4</v>
      </c>
      <c r="W2" s="3"/>
      <c r="X2" s="3"/>
      <c r="Y2" s="3"/>
      <c r="Z2" s="35"/>
      <c r="AA2" s="3" t="s">
        <v>4</v>
      </c>
      <c r="AB2" s="3"/>
      <c r="AC2" s="3"/>
      <c r="AD2" s="46"/>
      <c r="AE2" s="35"/>
      <c r="AF2" s="3" t="s">
        <v>5</v>
      </c>
      <c r="AG2" s="3"/>
      <c r="AH2" s="3"/>
      <c r="AI2" s="3"/>
      <c r="AJ2" s="46"/>
      <c r="AK2" s="3" t="s">
        <v>5</v>
      </c>
      <c r="AL2" s="3"/>
      <c r="AM2" s="3"/>
    </row>
    <row r="3" spans="1:41" x14ac:dyDescent="0.7">
      <c r="A3" s="22"/>
      <c r="B3" s="10" t="s">
        <v>6</v>
      </c>
      <c r="C3" s="10"/>
      <c r="D3" s="36" t="s">
        <v>7</v>
      </c>
      <c r="E3" s="10"/>
      <c r="F3" s="36"/>
      <c r="G3" s="1" t="s">
        <v>8</v>
      </c>
      <c r="H3" s="1"/>
      <c r="I3" s="10" t="s">
        <v>7</v>
      </c>
      <c r="J3" s="10"/>
      <c r="K3" s="36"/>
      <c r="L3" s="10" t="s">
        <v>9</v>
      </c>
      <c r="M3" s="10"/>
      <c r="N3" s="10" t="s">
        <v>7</v>
      </c>
      <c r="O3" s="10"/>
      <c r="P3" s="10"/>
      <c r="Q3" s="1" t="s">
        <v>8</v>
      </c>
      <c r="R3" s="1"/>
      <c r="S3" s="10" t="s">
        <v>7</v>
      </c>
      <c r="T3" s="36"/>
      <c r="U3" s="47"/>
      <c r="V3" s="10" t="s">
        <v>9</v>
      </c>
      <c r="W3" s="10"/>
      <c r="X3" s="10" t="s">
        <v>7</v>
      </c>
      <c r="Y3" s="10"/>
      <c r="Z3" s="36"/>
      <c r="AA3" s="1" t="s">
        <v>8</v>
      </c>
      <c r="AB3" s="1"/>
      <c r="AC3" s="10" t="s">
        <v>7</v>
      </c>
      <c r="AD3" s="47"/>
      <c r="AE3" s="36"/>
      <c r="AF3" s="10" t="s">
        <v>9</v>
      </c>
      <c r="AG3" s="10"/>
      <c r="AH3" s="10" t="s">
        <v>7</v>
      </c>
      <c r="AI3" s="10"/>
      <c r="AJ3" s="47"/>
      <c r="AK3" s="1" t="s">
        <v>8</v>
      </c>
      <c r="AL3" s="1"/>
      <c r="AM3" s="10" t="s">
        <v>7</v>
      </c>
    </row>
    <row r="4" spans="1:41" x14ac:dyDescent="0.7">
      <c r="A4" s="23">
        <v>23346</v>
      </c>
      <c r="B4" s="7">
        <v>162</v>
      </c>
      <c r="C4" s="7"/>
      <c r="D4" s="37"/>
      <c r="E4" s="7"/>
      <c r="F4" s="37"/>
      <c r="G4" s="8">
        <v>758.17</v>
      </c>
      <c r="H4" s="8"/>
      <c r="I4" s="7"/>
      <c r="J4" s="7"/>
      <c r="K4" s="37"/>
      <c r="L4" s="7">
        <v>286</v>
      </c>
      <c r="M4" s="7"/>
      <c r="N4" s="7"/>
      <c r="O4" s="7"/>
      <c r="P4" s="7"/>
      <c r="Q4" s="8">
        <v>1022.81</v>
      </c>
      <c r="R4" s="8"/>
      <c r="S4" s="7"/>
      <c r="T4" s="37"/>
      <c r="U4" s="48"/>
      <c r="V4" s="7">
        <v>108</v>
      </c>
      <c r="W4" s="7"/>
      <c r="X4" s="7"/>
      <c r="Y4" s="7"/>
      <c r="Z4" s="37"/>
      <c r="AA4" s="8">
        <v>21464.7</v>
      </c>
      <c r="AB4" s="8"/>
      <c r="AC4" s="7"/>
      <c r="AD4" s="48"/>
      <c r="AE4" s="37"/>
      <c r="AF4" s="7">
        <v>43445</v>
      </c>
      <c r="AG4" s="7"/>
      <c r="AH4" s="7"/>
      <c r="AI4" s="7"/>
      <c r="AJ4" s="48"/>
      <c r="AK4" s="8">
        <v>797702.74</v>
      </c>
      <c r="AL4" s="8"/>
      <c r="AM4" s="7"/>
    </row>
    <row r="5" spans="1:41" x14ac:dyDescent="0.7">
      <c r="A5" s="24">
        <v>23377</v>
      </c>
      <c r="B5" s="2">
        <v>356</v>
      </c>
      <c r="C5" s="2"/>
      <c r="D5" s="38">
        <f>(B5-B4)/B4</f>
        <v>1.1975308641975309</v>
      </c>
      <c r="E5" s="4"/>
      <c r="F5" s="38"/>
      <c r="G5" s="4">
        <v>780.29</v>
      </c>
      <c r="H5" s="4"/>
      <c r="I5" s="4"/>
      <c r="J5" s="4"/>
      <c r="K5" s="38"/>
      <c r="L5" s="2">
        <v>39</v>
      </c>
      <c r="M5" s="2"/>
      <c r="N5" s="2"/>
      <c r="O5" s="2"/>
      <c r="P5" s="2"/>
      <c r="Q5" s="4">
        <v>1834.1324999999999</v>
      </c>
      <c r="R5" s="4"/>
      <c r="S5" s="4"/>
      <c r="T5" s="38"/>
      <c r="U5" s="49"/>
      <c r="V5" s="2">
        <v>50</v>
      </c>
      <c r="W5" s="2"/>
      <c r="X5" s="2"/>
      <c r="Y5" s="2"/>
      <c r="Z5" s="38"/>
      <c r="AA5" s="4">
        <v>2323.5659599999999</v>
      </c>
      <c r="AB5" s="4"/>
      <c r="AC5" s="4"/>
      <c r="AD5" s="49"/>
      <c r="AE5" s="38"/>
      <c r="AF5" s="2">
        <v>43753</v>
      </c>
      <c r="AG5" s="2"/>
      <c r="AH5" s="2"/>
      <c r="AI5" s="2"/>
      <c r="AJ5" s="49"/>
      <c r="AK5" s="4">
        <v>798493.88627889997</v>
      </c>
      <c r="AL5" s="4"/>
      <c r="AM5" s="4"/>
    </row>
    <row r="6" spans="1:41" x14ac:dyDescent="0.7">
      <c r="A6" s="24">
        <v>23408</v>
      </c>
      <c r="B6" s="2">
        <v>314</v>
      </c>
      <c r="C6" s="2"/>
      <c r="D6" s="38">
        <f>(B6-B5)/B5</f>
        <v>-0.11797752808988764</v>
      </c>
      <c r="E6" s="4"/>
      <c r="F6" s="38"/>
      <c r="G6" s="4">
        <v>648.1</v>
      </c>
      <c r="H6" s="4"/>
      <c r="I6" s="4"/>
      <c r="J6" s="4"/>
      <c r="K6" s="38"/>
      <c r="L6" s="2">
        <v>24</v>
      </c>
      <c r="M6" s="2"/>
      <c r="N6" s="2"/>
      <c r="O6" s="2"/>
      <c r="P6" s="2"/>
      <c r="Q6" s="4">
        <v>33.15</v>
      </c>
      <c r="R6" s="4"/>
      <c r="S6" s="4"/>
      <c r="T6" s="38"/>
      <c r="U6" s="49"/>
      <c r="V6" s="2">
        <v>68</v>
      </c>
      <c r="W6" s="2"/>
      <c r="X6" s="2"/>
      <c r="Y6" s="2"/>
      <c r="Z6" s="38"/>
      <c r="AA6" s="5">
        <v>1137.6306609999999</v>
      </c>
      <c r="AB6" s="5"/>
      <c r="AC6" s="5"/>
      <c r="AD6" s="73"/>
      <c r="AE6" s="74"/>
      <c r="AF6" s="2">
        <v>44056</v>
      </c>
      <c r="AG6" s="2"/>
      <c r="AH6" s="2"/>
      <c r="AI6" s="2"/>
      <c r="AJ6" s="49"/>
      <c r="AK6" s="4">
        <v>799916.31363989995</v>
      </c>
      <c r="AL6" s="4"/>
      <c r="AM6" s="4"/>
    </row>
    <row r="7" spans="1:41" x14ac:dyDescent="0.7">
      <c r="A7" s="24">
        <v>23437</v>
      </c>
      <c r="B7" s="2">
        <v>412</v>
      </c>
      <c r="C7" s="2"/>
      <c r="D7" s="38">
        <f t="shared" ref="D7:D9" si="0">(B7-B6)/B6</f>
        <v>0.31210191082802546</v>
      </c>
      <c r="E7" s="4"/>
      <c r="F7" s="38"/>
      <c r="G7" s="4">
        <v>829.42499999999995</v>
      </c>
      <c r="H7" s="4"/>
      <c r="I7" s="4"/>
      <c r="J7" s="4"/>
      <c r="K7" s="38"/>
      <c r="L7" s="2">
        <v>35</v>
      </c>
      <c r="M7" s="2"/>
      <c r="N7" s="2"/>
      <c r="O7" s="2"/>
      <c r="P7" s="2"/>
      <c r="Q7" s="5">
        <v>129.19999999999999</v>
      </c>
      <c r="R7" s="5"/>
      <c r="S7" s="5"/>
      <c r="T7" s="74"/>
      <c r="U7" s="73"/>
      <c r="V7" s="2">
        <v>91</v>
      </c>
      <c r="W7" s="2"/>
      <c r="X7" s="2"/>
      <c r="Y7" s="2"/>
      <c r="Z7" s="38"/>
      <c r="AA7" s="5">
        <v>3141.6133</v>
      </c>
      <c r="AB7" s="5"/>
      <c r="AC7" s="5"/>
      <c r="AD7" s="73"/>
      <c r="AE7" s="74"/>
      <c r="AF7" s="2">
        <v>44436</v>
      </c>
      <c r="AG7" s="2"/>
      <c r="AH7" s="2"/>
      <c r="AI7" s="2"/>
      <c r="AJ7" s="49"/>
      <c r="AK7" s="4">
        <v>804075.88493990002</v>
      </c>
      <c r="AL7" s="4"/>
      <c r="AM7" s="4"/>
    </row>
    <row r="8" spans="1:41" x14ac:dyDescent="0.7">
      <c r="A8" s="24">
        <v>23468</v>
      </c>
      <c r="B8" s="2">
        <v>297</v>
      </c>
      <c r="C8" s="2"/>
      <c r="D8" s="38">
        <f t="shared" si="0"/>
        <v>-0.279126213592233</v>
      </c>
      <c r="E8" s="4"/>
      <c r="F8" s="38"/>
      <c r="G8" s="4">
        <v>1391.8579999999999</v>
      </c>
      <c r="H8" s="4"/>
      <c r="I8" s="4"/>
      <c r="J8" s="4"/>
      <c r="K8" s="38"/>
      <c r="L8" s="2">
        <v>25</v>
      </c>
      <c r="M8" s="2"/>
      <c r="N8" s="2"/>
      <c r="O8" s="2"/>
      <c r="P8" s="2"/>
      <c r="Q8" s="5">
        <v>59.25</v>
      </c>
      <c r="R8" s="5"/>
      <c r="S8" s="5"/>
      <c r="T8" s="74"/>
      <c r="U8" s="73"/>
      <c r="V8" s="2">
        <v>57</v>
      </c>
      <c r="W8" s="2"/>
      <c r="X8" s="2"/>
      <c r="Y8" s="2"/>
      <c r="Z8" s="38"/>
      <c r="AA8" s="5">
        <v>1229.1634300000001</v>
      </c>
      <c r="AB8" s="5"/>
      <c r="AC8" s="5"/>
      <c r="AD8" s="73"/>
      <c r="AE8" s="74"/>
      <c r="AF8" s="2">
        <v>44725</v>
      </c>
      <c r="AG8" s="2"/>
      <c r="AH8" s="2"/>
      <c r="AI8" s="2"/>
      <c r="AJ8" s="49"/>
      <c r="AK8" s="4">
        <v>806582.47350990004</v>
      </c>
      <c r="AL8" s="4"/>
      <c r="AM8" s="4"/>
    </row>
    <row r="9" spans="1:41" x14ac:dyDescent="0.7">
      <c r="A9" s="24">
        <v>23498</v>
      </c>
      <c r="B9" s="2">
        <v>295</v>
      </c>
      <c r="C9" s="2"/>
      <c r="D9" s="38">
        <f t="shared" si="0"/>
        <v>-6.7340067340067337E-3</v>
      </c>
      <c r="E9" s="4"/>
      <c r="F9" s="38"/>
      <c r="G9" s="4">
        <v>425.09999900000003</v>
      </c>
      <c r="H9" s="4"/>
      <c r="I9" s="4"/>
      <c r="J9" s="4"/>
      <c r="K9" s="38"/>
      <c r="L9" s="2">
        <v>28</v>
      </c>
      <c r="M9" s="2"/>
      <c r="N9" s="2"/>
      <c r="O9" s="2"/>
      <c r="P9" s="2"/>
      <c r="Q9" s="5">
        <v>74.099999999999994</v>
      </c>
      <c r="R9" s="5"/>
      <c r="S9" s="5"/>
      <c r="T9" s="74"/>
      <c r="U9" s="73"/>
      <c r="V9" s="2">
        <v>51</v>
      </c>
      <c r="W9" s="2"/>
      <c r="X9" s="2"/>
      <c r="Y9" s="2"/>
      <c r="Z9" s="38"/>
      <c r="AA9" s="5">
        <v>2838.5062480000001</v>
      </c>
      <c r="AB9" s="5"/>
      <c r="AC9" s="5"/>
      <c r="AD9" s="73"/>
      <c r="AE9" s="74"/>
      <c r="AF9" s="2">
        <v>45011</v>
      </c>
      <c r="AG9" s="2"/>
      <c r="AH9" s="2"/>
      <c r="AI9" s="2"/>
      <c r="AJ9" s="49"/>
      <c r="AK9" s="4">
        <v>813614.32054890005</v>
      </c>
      <c r="AL9" s="4"/>
      <c r="AM9" s="4"/>
    </row>
    <row r="11" spans="1:41" x14ac:dyDescent="0.7">
      <c r="A11" s="16" t="s">
        <v>10</v>
      </c>
      <c r="B11" s="20">
        <f>SUM(B5:B10)</f>
        <v>1674</v>
      </c>
      <c r="C11" s="20"/>
      <c r="E11" s="20"/>
      <c r="G11" s="17">
        <f>SUM(G5:G10)</f>
        <v>4074.7729989999998</v>
      </c>
      <c r="H11" s="17"/>
      <c r="L11" s="20">
        <f>SUM(L5:L10)</f>
        <v>151</v>
      </c>
      <c r="M11" s="20"/>
      <c r="N11" s="20"/>
      <c r="O11" s="20"/>
      <c r="P11" s="20"/>
      <c r="Q11" s="17">
        <f>SUM(Q5:Q10)</f>
        <v>2129.8325</v>
      </c>
      <c r="R11" s="17"/>
      <c r="V11" s="20">
        <f>SUM(V5:V10)</f>
        <v>317</v>
      </c>
      <c r="W11" s="20"/>
      <c r="X11" s="20"/>
      <c r="Y11" s="20"/>
      <c r="AA11" s="17">
        <f>SUM(AA5:AA10)</f>
        <v>10670.479599</v>
      </c>
      <c r="AB11" s="17"/>
      <c r="AF11" s="20">
        <f>SUM(AF5:AF10)</f>
        <v>221981</v>
      </c>
      <c r="AG11" s="20"/>
      <c r="AH11" s="20"/>
      <c r="AI11" s="20"/>
      <c r="AK11" s="17">
        <f>SUM(AK5:AK10)</f>
        <v>4022682.8789174999</v>
      </c>
      <c r="AL11" s="17"/>
      <c r="AM11" s="17"/>
    </row>
    <row r="14" spans="1:41" x14ac:dyDescent="0.7">
      <c r="A14" s="11" t="s">
        <v>11</v>
      </c>
      <c r="B14" s="11"/>
      <c r="C14" s="11"/>
      <c r="D14" s="39"/>
      <c r="E14" s="11"/>
      <c r="F14" s="39"/>
      <c r="G14" s="11"/>
      <c r="H14" s="11"/>
      <c r="I14" s="11"/>
      <c r="J14" s="11"/>
      <c r="K14" s="39"/>
      <c r="L14" s="11"/>
      <c r="M14" s="11"/>
      <c r="N14" s="11"/>
      <c r="O14" s="11"/>
      <c r="P14" s="11"/>
      <c r="Q14" s="11"/>
      <c r="R14" s="11"/>
    </row>
    <row r="15" spans="1:41" x14ac:dyDescent="0.7">
      <c r="A15" s="25" t="s">
        <v>1</v>
      </c>
      <c r="B15" s="95" t="s">
        <v>2</v>
      </c>
      <c r="C15" s="98" t="s">
        <v>12</v>
      </c>
      <c r="D15" s="99"/>
      <c r="E15" s="29" t="s">
        <v>13</v>
      </c>
      <c r="F15" s="43"/>
      <c r="G15" s="95" t="s">
        <v>2</v>
      </c>
      <c r="H15" s="98" t="s">
        <v>12</v>
      </c>
      <c r="I15" s="99"/>
      <c r="J15" s="101" t="s">
        <v>13</v>
      </c>
      <c r="K15" s="102"/>
      <c r="L15" s="95" t="s">
        <v>3</v>
      </c>
      <c r="M15" s="98" t="s">
        <v>12</v>
      </c>
      <c r="N15" s="99"/>
      <c r="O15" s="101" t="s">
        <v>13</v>
      </c>
      <c r="P15" s="102"/>
      <c r="Q15" s="95" t="s">
        <v>3</v>
      </c>
      <c r="R15" s="98" t="s">
        <v>12</v>
      </c>
      <c r="S15" s="99"/>
      <c r="T15" s="101" t="s">
        <v>13</v>
      </c>
      <c r="U15" s="102"/>
      <c r="V15" s="95" t="s">
        <v>4</v>
      </c>
      <c r="W15" s="98" t="s">
        <v>12</v>
      </c>
      <c r="X15" s="99"/>
      <c r="Y15" s="101" t="s">
        <v>13</v>
      </c>
      <c r="Z15" s="102"/>
      <c r="AA15" s="95" t="s">
        <v>4</v>
      </c>
      <c r="AB15" s="98" t="s">
        <v>12</v>
      </c>
      <c r="AC15" s="99"/>
      <c r="AD15" s="101" t="s">
        <v>13</v>
      </c>
      <c r="AE15" s="102"/>
      <c r="AF15" s="95" t="s">
        <v>5</v>
      </c>
      <c r="AG15" s="98" t="s">
        <v>12</v>
      </c>
      <c r="AH15" s="99"/>
      <c r="AI15" s="101" t="s">
        <v>13</v>
      </c>
      <c r="AJ15" s="102"/>
      <c r="AK15" s="95" t="s">
        <v>5</v>
      </c>
      <c r="AL15" s="98" t="s">
        <v>12</v>
      </c>
      <c r="AM15" s="100"/>
      <c r="AN15" s="97" t="s">
        <v>13</v>
      </c>
      <c r="AO15" s="97"/>
    </row>
    <row r="16" spans="1:41" x14ac:dyDescent="0.7">
      <c r="A16" s="26"/>
      <c r="B16" s="96" t="s">
        <v>6</v>
      </c>
      <c r="C16" s="18" t="s">
        <v>14</v>
      </c>
      <c r="D16" s="40" t="s">
        <v>7</v>
      </c>
      <c r="E16" s="30" t="s">
        <v>14</v>
      </c>
      <c r="F16" s="44" t="s">
        <v>7</v>
      </c>
      <c r="G16" s="95" t="s">
        <v>15</v>
      </c>
      <c r="H16" s="18" t="s">
        <v>14</v>
      </c>
      <c r="I16" s="18" t="s">
        <v>7</v>
      </c>
      <c r="J16" s="30" t="s">
        <v>14</v>
      </c>
      <c r="K16" s="44" t="s">
        <v>7</v>
      </c>
      <c r="L16" s="96" t="s">
        <v>6</v>
      </c>
      <c r="M16" s="18" t="s">
        <v>14</v>
      </c>
      <c r="N16" s="18" t="s">
        <v>7</v>
      </c>
      <c r="O16" s="30" t="s">
        <v>14</v>
      </c>
      <c r="P16" s="30" t="s">
        <v>7</v>
      </c>
      <c r="Q16" s="95" t="s">
        <v>15</v>
      </c>
      <c r="R16" s="18" t="s">
        <v>14</v>
      </c>
      <c r="S16" s="18" t="s">
        <v>7</v>
      </c>
      <c r="T16" s="44" t="s">
        <v>14</v>
      </c>
      <c r="U16" s="50" t="s">
        <v>7</v>
      </c>
      <c r="V16" s="96" t="s">
        <v>6</v>
      </c>
      <c r="W16" s="18" t="s">
        <v>14</v>
      </c>
      <c r="X16" s="18" t="s">
        <v>7</v>
      </c>
      <c r="Y16" s="30" t="s">
        <v>14</v>
      </c>
      <c r="Z16" s="44" t="s">
        <v>7</v>
      </c>
      <c r="AA16" s="95" t="s">
        <v>15</v>
      </c>
      <c r="AB16" s="18" t="s">
        <v>14</v>
      </c>
      <c r="AC16" s="18" t="s">
        <v>7</v>
      </c>
      <c r="AD16" s="50" t="s">
        <v>14</v>
      </c>
      <c r="AE16" s="44" t="s">
        <v>7</v>
      </c>
      <c r="AF16" s="96" t="s">
        <v>6</v>
      </c>
      <c r="AG16" s="18" t="s">
        <v>14</v>
      </c>
      <c r="AH16" s="18" t="s">
        <v>7</v>
      </c>
      <c r="AI16" s="30" t="s">
        <v>14</v>
      </c>
      <c r="AJ16" s="50" t="s">
        <v>7</v>
      </c>
      <c r="AK16" s="95" t="s">
        <v>15</v>
      </c>
      <c r="AL16" s="18" t="s">
        <v>14</v>
      </c>
      <c r="AM16" s="31" t="s">
        <v>7</v>
      </c>
      <c r="AN16" s="77" t="s">
        <v>14</v>
      </c>
      <c r="AO16" s="77" t="s">
        <v>7</v>
      </c>
    </row>
    <row r="17" spans="1:41" s="54" customFormat="1" x14ac:dyDescent="0.7">
      <c r="A17" s="53">
        <v>22647</v>
      </c>
      <c r="B17" s="55">
        <v>394</v>
      </c>
      <c r="C17" s="55"/>
      <c r="D17" s="60"/>
      <c r="E17" s="55"/>
      <c r="F17" s="60"/>
      <c r="G17" s="57">
        <v>814.29</v>
      </c>
      <c r="H17" s="55"/>
      <c r="I17" s="55"/>
      <c r="J17" s="55"/>
      <c r="K17" s="60"/>
      <c r="L17" s="55">
        <v>47</v>
      </c>
      <c r="M17" s="55"/>
      <c r="N17" s="55"/>
      <c r="O17" s="55"/>
      <c r="P17" s="55"/>
      <c r="Q17" s="57">
        <v>394.7</v>
      </c>
      <c r="R17" s="55"/>
      <c r="S17" s="55"/>
      <c r="T17" s="60"/>
      <c r="U17" s="72"/>
      <c r="V17" s="55">
        <v>87</v>
      </c>
      <c r="W17" s="55"/>
      <c r="X17" s="55"/>
      <c r="Y17" s="55"/>
      <c r="Z17" s="60"/>
      <c r="AA17" s="57">
        <v>3605.91</v>
      </c>
      <c r="AB17" s="55"/>
      <c r="AC17" s="55"/>
      <c r="AD17" s="72"/>
      <c r="AE17" s="60"/>
      <c r="AF17" s="55">
        <v>39301</v>
      </c>
      <c r="AG17" s="55"/>
      <c r="AH17" s="55"/>
      <c r="AI17" s="55"/>
      <c r="AJ17" s="72"/>
      <c r="AK17" s="57">
        <v>707469.89</v>
      </c>
      <c r="AL17" s="55"/>
      <c r="AM17" s="71"/>
      <c r="AN17" s="78"/>
      <c r="AO17" s="78"/>
    </row>
    <row r="18" spans="1:41" s="54" customFormat="1" x14ac:dyDescent="0.7">
      <c r="A18" s="53">
        <v>22678</v>
      </c>
      <c r="B18" s="55">
        <v>360</v>
      </c>
      <c r="C18" s="55">
        <f>B18-B17</f>
        <v>-34</v>
      </c>
      <c r="D18" s="60">
        <f>C18/B17</f>
        <v>-8.6294416243654817E-2</v>
      </c>
      <c r="E18" s="55"/>
      <c r="F18" s="60"/>
      <c r="G18" s="57">
        <v>1231.3399999999999</v>
      </c>
      <c r="H18" s="55"/>
      <c r="I18" s="55"/>
      <c r="J18" s="55"/>
      <c r="K18" s="60"/>
      <c r="L18" s="55">
        <v>24</v>
      </c>
      <c r="M18" s="55"/>
      <c r="N18" s="55"/>
      <c r="O18" s="55"/>
      <c r="P18" s="55"/>
      <c r="Q18" s="57">
        <v>186.68</v>
      </c>
      <c r="R18" s="55"/>
      <c r="S18" s="55"/>
      <c r="T18" s="60"/>
      <c r="U18" s="72"/>
      <c r="V18" s="55">
        <v>77</v>
      </c>
      <c r="W18" s="55"/>
      <c r="X18" s="55"/>
      <c r="Y18" s="55"/>
      <c r="Z18" s="60"/>
      <c r="AA18" s="57">
        <v>2287.67</v>
      </c>
      <c r="AB18" s="55"/>
      <c r="AC18" s="55"/>
      <c r="AD18" s="72"/>
      <c r="AE18" s="60"/>
      <c r="AF18" s="55">
        <v>39635</v>
      </c>
      <c r="AG18" s="55"/>
      <c r="AH18" s="55"/>
      <c r="AI18" s="55"/>
      <c r="AJ18" s="72"/>
      <c r="AK18" s="57">
        <v>709255.08</v>
      </c>
      <c r="AL18" s="55"/>
      <c r="AM18" s="71"/>
      <c r="AN18" s="78"/>
      <c r="AO18" s="78"/>
    </row>
    <row r="19" spans="1:41" s="54" customFormat="1" x14ac:dyDescent="0.7">
      <c r="A19" s="53">
        <v>22706</v>
      </c>
      <c r="B19" s="55">
        <v>392</v>
      </c>
      <c r="C19" s="55">
        <f t="shared" ref="C19:C29" si="1">B19-B18</f>
        <v>32</v>
      </c>
      <c r="D19" s="60">
        <f>C19/B18</f>
        <v>8.8888888888888892E-2</v>
      </c>
      <c r="E19" s="55"/>
      <c r="F19" s="60"/>
      <c r="G19" s="57">
        <v>1329.38</v>
      </c>
      <c r="H19" s="55"/>
      <c r="I19" s="55"/>
      <c r="J19" s="55"/>
      <c r="K19" s="60"/>
      <c r="L19" s="55">
        <v>45</v>
      </c>
      <c r="M19" s="55"/>
      <c r="N19" s="55"/>
      <c r="O19" s="55"/>
      <c r="P19" s="55"/>
      <c r="Q19" s="57">
        <v>60.87</v>
      </c>
      <c r="R19" s="55"/>
      <c r="S19" s="55"/>
      <c r="T19" s="60"/>
      <c r="U19" s="72"/>
      <c r="V19" s="55">
        <v>95</v>
      </c>
      <c r="W19" s="55"/>
      <c r="X19" s="55"/>
      <c r="Y19" s="55"/>
      <c r="Z19" s="60"/>
      <c r="AA19" s="57">
        <v>1708.84</v>
      </c>
      <c r="AB19" s="55"/>
      <c r="AC19" s="55"/>
      <c r="AD19" s="72"/>
      <c r="AE19" s="60"/>
      <c r="AF19" s="55">
        <v>39991</v>
      </c>
      <c r="AG19" s="55"/>
      <c r="AH19" s="55"/>
      <c r="AI19" s="55"/>
      <c r="AJ19" s="72"/>
      <c r="AK19" s="57">
        <v>712161.73</v>
      </c>
      <c r="AL19" s="55"/>
      <c r="AM19" s="71"/>
      <c r="AN19" s="78"/>
      <c r="AO19" s="78"/>
    </row>
    <row r="20" spans="1:41" s="54" customFormat="1" x14ac:dyDescent="0.7">
      <c r="A20" s="53">
        <v>22737</v>
      </c>
      <c r="B20" s="55">
        <v>334</v>
      </c>
      <c r="C20" s="55">
        <f t="shared" si="1"/>
        <v>-58</v>
      </c>
      <c r="D20" s="60">
        <f t="shared" ref="D20:D40" si="2">C20/B19</f>
        <v>-0.14795918367346939</v>
      </c>
      <c r="E20" s="55"/>
      <c r="F20" s="60"/>
      <c r="G20" s="57">
        <v>633.70000000000005</v>
      </c>
      <c r="H20" s="55"/>
      <c r="I20" s="55"/>
      <c r="J20" s="55"/>
      <c r="K20" s="60"/>
      <c r="L20" s="55">
        <v>32</v>
      </c>
      <c r="M20" s="55"/>
      <c r="N20" s="55"/>
      <c r="O20" s="55"/>
      <c r="P20" s="55"/>
      <c r="Q20" s="57">
        <v>144.4</v>
      </c>
      <c r="R20" s="55"/>
      <c r="S20" s="55"/>
      <c r="T20" s="60"/>
      <c r="U20" s="72"/>
      <c r="V20" s="55">
        <v>72</v>
      </c>
      <c r="W20" s="55"/>
      <c r="X20" s="55"/>
      <c r="Y20" s="55"/>
      <c r="Z20" s="60"/>
      <c r="AA20" s="57">
        <v>1049.57</v>
      </c>
      <c r="AB20" s="55"/>
      <c r="AC20" s="55"/>
      <c r="AD20" s="72"/>
      <c r="AE20" s="60"/>
      <c r="AF20" s="55">
        <v>40312</v>
      </c>
      <c r="AG20" s="55"/>
      <c r="AH20" s="55"/>
      <c r="AI20" s="55"/>
      <c r="AJ20" s="72"/>
      <c r="AK20" s="57">
        <v>712632.47</v>
      </c>
      <c r="AL20" s="55"/>
      <c r="AM20" s="71"/>
      <c r="AN20" s="78"/>
      <c r="AO20" s="78"/>
    </row>
    <row r="21" spans="1:41" s="54" customFormat="1" x14ac:dyDescent="0.7">
      <c r="A21" s="53">
        <v>22767</v>
      </c>
      <c r="B21" s="55">
        <v>324</v>
      </c>
      <c r="C21" s="55">
        <f t="shared" si="1"/>
        <v>-10</v>
      </c>
      <c r="D21" s="60">
        <f t="shared" si="2"/>
        <v>-2.9940119760479042E-2</v>
      </c>
      <c r="E21" s="55"/>
      <c r="F21" s="60"/>
      <c r="G21" s="57">
        <v>735.57</v>
      </c>
      <c r="H21" s="55"/>
      <c r="I21" s="55"/>
      <c r="J21" s="55"/>
      <c r="K21" s="60"/>
      <c r="L21" s="55">
        <v>27</v>
      </c>
      <c r="M21" s="55"/>
      <c r="N21" s="55"/>
      <c r="O21" s="55"/>
      <c r="P21" s="55"/>
      <c r="Q21" s="57">
        <v>83.5</v>
      </c>
      <c r="R21" s="55"/>
      <c r="S21" s="55"/>
      <c r="T21" s="60"/>
      <c r="U21" s="72"/>
      <c r="V21" s="55">
        <v>74</v>
      </c>
      <c r="W21" s="55"/>
      <c r="X21" s="55"/>
      <c r="Y21" s="55"/>
      <c r="Z21" s="60"/>
      <c r="AA21" s="57">
        <v>1500.54</v>
      </c>
      <c r="AB21" s="55"/>
      <c r="AC21" s="55"/>
      <c r="AD21" s="72"/>
      <c r="AE21" s="60"/>
      <c r="AF21" s="55">
        <v>40628</v>
      </c>
      <c r="AG21" s="55"/>
      <c r="AH21" s="55"/>
      <c r="AI21" s="55"/>
      <c r="AJ21" s="72"/>
      <c r="AK21" s="57">
        <v>714580.52</v>
      </c>
      <c r="AL21" s="55"/>
      <c r="AM21" s="71"/>
      <c r="AN21" s="78"/>
      <c r="AO21" s="78"/>
    </row>
    <row r="22" spans="1:41" s="54" customFormat="1" x14ac:dyDescent="0.7">
      <c r="A22" s="53">
        <v>22798</v>
      </c>
      <c r="B22" s="55">
        <v>265</v>
      </c>
      <c r="C22" s="55">
        <f t="shared" si="1"/>
        <v>-59</v>
      </c>
      <c r="D22" s="60">
        <f t="shared" si="2"/>
        <v>-0.18209876543209877</v>
      </c>
      <c r="E22" s="55"/>
      <c r="F22" s="60"/>
      <c r="G22" s="57">
        <v>752.05</v>
      </c>
      <c r="H22" s="55"/>
      <c r="I22" s="55"/>
      <c r="J22" s="55"/>
      <c r="K22" s="60"/>
      <c r="L22" s="55">
        <v>46</v>
      </c>
      <c r="M22" s="55"/>
      <c r="N22" s="55"/>
      <c r="O22" s="55"/>
      <c r="P22" s="55"/>
      <c r="Q22" s="57">
        <v>168.1</v>
      </c>
      <c r="R22" s="55"/>
      <c r="S22" s="55"/>
      <c r="T22" s="60"/>
      <c r="U22" s="72"/>
      <c r="V22" s="55">
        <v>66</v>
      </c>
      <c r="W22" s="55"/>
      <c r="X22" s="55"/>
      <c r="Y22" s="55"/>
      <c r="Z22" s="60"/>
      <c r="AA22" s="57">
        <v>2086.77</v>
      </c>
      <c r="AB22" s="55"/>
      <c r="AC22" s="55"/>
      <c r="AD22" s="72"/>
      <c r="AE22" s="60"/>
      <c r="AF22" s="55">
        <v>40880</v>
      </c>
      <c r="AG22" s="55"/>
      <c r="AH22" s="55"/>
      <c r="AI22" s="55"/>
      <c r="AJ22" s="72"/>
      <c r="AK22" s="57">
        <v>717836.93</v>
      </c>
      <c r="AL22" s="55"/>
      <c r="AM22" s="71"/>
      <c r="AN22" s="78"/>
      <c r="AO22" s="78"/>
    </row>
    <row r="23" spans="1:41" s="54" customFormat="1" x14ac:dyDescent="0.7">
      <c r="A23" s="53">
        <v>22828</v>
      </c>
      <c r="B23" s="55">
        <v>345</v>
      </c>
      <c r="C23" s="55">
        <f t="shared" si="1"/>
        <v>80</v>
      </c>
      <c r="D23" s="60">
        <f t="shared" si="2"/>
        <v>0.30188679245283018</v>
      </c>
      <c r="E23" s="55"/>
      <c r="F23" s="60"/>
      <c r="G23" s="57">
        <v>1927.79</v>
      </c>
      <c r="H23" s="55"/>
      <c r="I23" s="55"/>
      <c r="J23" s="55"/>
      <c r="K23" s="60"/>
      <c r="L23" s="55">
        <v>63</v>
      </c>
      <c r="M23" s="55"/>
      <c r="N23" s="55"/>
      <c r="O23" s="55"/>
      <c r="P23" s="55"/>
      <c r="Q23" s="57">
        <v>103.92</v>
      </c>
      <c r="R23" s="55"/>
      <c r="S23" s="55"/>
      <c r="T23" s="60"/>
      <c r="U23" s="72"/>
      <c r="V23" s="55">
        <v>106</v>
      </c>
      <c r="W23" s="55"/>
      <c r="X23" s="55"/>
      <c r="Y23" s="55"/>
      <c r="Z23" s="60"/>
      <c r="AA23" s="57">
        <v>1355.45</v>
      </c>
      <c r="AB23" s="55"/>
      <c r="AC23" s="55"/>
      <c r="AD23" s="72"/>
      <c r="AE23" s="60"/>
      <c r="AF23" s="55">
        <v>40650</v>
      </c>
      <c r="AG23" s="55"/>
      <c r="AH23" s="55"/>
      <c r="AI23" s="55"/>
      <c r="AJ23" s="72"/>
      <c r="AK23" s="57">
        <v>717502.27</v>
      </c>
      <c r="AL23" s="55"/>
      <c r="AM23" s="71"/>
      <c r="AN23" s="78"/>
      <c r="AO23" s="78"/>
    </row>
    <row r="24" spans="1:41" s="54" customFormat="1" x14ac:dyDescent="0.7">
      <c r="A24" s="53">
        <v>22859</v>
      </c>
      <c r="B24" s="55">
        <v>313</v>
      </c>
      <c r="C24" s="55">
        <f t="shared" si="1"/>
        <v>-32</v>
      </c>
      <c r="D24" s="60">
        <f t="shared" si="2"/>
        <v>-9.2753623188405798E-2</v>
      </c>
      <c r="E24" s="55"/>
      <c r="F24" s="60"/>
      <c r="G24" s="57">
        <v>1062.8</v>
      </c>
      <c r="H24" s="55"/>
      <c r="I24" s="55"/>
      <c r="J24" s="55"/>
      <c r="K24" s="60"/>
      <c r="L24" s="55">
        <v>74</v>
      </c>
      <c r="M24" s="55"/>
      <c r="N24" s="55"/>
      <c r="O24" s="55"/>
      <c r="P24" s="55"/>
      <c r="Q24" s="57">
        <v>16265.05</v>
      </c>
      <c r="R24" s="55"/>
      <c r="S24" s="55"/>
      <c r="T24" s="60"/>
      <c r="U24" s="72"/>
      <c r="V24" s="55">
        <v>90</v>
      </c>
      <c r="W24" s="55"/>
      <c r="X24" s="55"/>
      <c r="Y24" s="55"/>
      <c r="Z24" s="60"/>
      <c r="AA24" s="57">
        <v>1760.1</v>
      </c>
      <c r="AB24" s="55"/>
      <c r="AC24" s="55"/>
      <c r="AD24" s="72"/>
      <c r="AE24" s="60"/>
      <c r="AF24" s="55">
        <v>40882</v>
      </c>
      <c r="AG24" s="55"/>
      <c r="AH24" s="55"/>
      <c r="AI24" s="55"/>
      <c r="AJ24" s="72"/>
      <c r="AK24" s="57">
        <v>703902</v>
      </c>
      <c r="AL24" s="55"/>
      <c r="AM24" s="71"/>
      <c r="AN24" s="78"/>
      <c r="AO24" s="78"/>
    </row>
    <row r="25" spans="1:41" s="54" customFormat="1" x14ac:dyDescent="0.7">
      <c r="A25" s="53">
        <v>22890</v>
      </c>
      <c r="B25" s="55">
        <v>369</v>
      </c>
      <c r="C25" s="55">
        <f t="shared" si="1"/>
        <v>56</v>
      </c>
      <c r="D25" s="60">
        <f t="shared" si="2"/>
        <v>0.17891373801916932</v>
      </c>
      <c r="E25" s="55"/>
      <c r="F25" s="60"/>
      <c r="G25" s="57">
        <v>1277.23</v>
      </c>
      <c r="H25" s="55"/>
      <c r="I25" s="55"/>
      <c r="J25" s="55"/>
      <c r="K25" s="60"/>
      <c r="L25" s="55">
        <v>78</v>
      </c>
      <c r="M25" s="55"/>
      <c r="N25" s="55"/>
      <c r="O25" s="55"/>
      <c r="P25" s="55"/>
      <c r="Q25" s="57">
        <v>199.89</v>
      </c>
      <c r="R25" s="55"/>
      <c r="S25" s="55"/>
      <c r="T25" s="60"/>
      <c r="U25" s="72"/>
      <c r="V25" s="55">
        <v>84</v>
      </c>
      <c r="W25" s="55"/>
      <c r="X25" s="55"/>
      <c r="Y25" s="55"/>
      <c r="Z25" s="60"/>
      <c r="AA25" s="57">
        <v>2136.73</v>
      </c>
      <c r="AB25" s="55"/>
      <c r="AC25" s="55"/>
      <c r="AD25" s="72"/>
      <c r="AE25" s="60"/>
      <c r="AF25" s="55">
        <v>41167</v>
      </c>
      <c r="AG25" s="55"/>
      <c r="AH25" s="55"/>
      <c r="AI25" s="55"/>
      <c r="AJ25" s="72"/>
      <c r="AK25" s="57">
        <v>706987.04</v>
      </c>
      <c r="AL25" s="55"/>
      <c r="AM25" s="71"/>
      <c r="AN25" s="78"/>
      <c r="AO25" s="78"/>
    </row>
    <row r="26" spans="1:41" s="54" customFormat="1" x14ac:dyDescent="0.7">
      <c r="A26" s="53">
        <v>22920</v>
      </c>
      <c r="B26" s="55">
        <v>288</v>
      </c>
      <c r="C26" s="55">
        <f>B26-B25</f>
        <v>-81</v>
      </c>
      <c r="D26" s="60">
        <f t="shared" si="2"/>
        <v>-0.21951219512195122</v>
      </c>
      <c r="E26" s="55"/>
      <c r="F26" s="60"/>
      <c r="G26" s="57">
        <v>796.1</v>
      </c>
      <c r="H26" s="55"/>
      <c r="I26" s="55"/>
      <c r="J26" s="55"/>
      <c r="K26" s="60"/>
      <c r="L26" s="55">
        <v>111</v>
      </c>
      <c r="M26" s="55"/>
      <c r="N26" s="55"/>
      <c r="O26" s="55"/>
      <c r="P26" s="55"/>
      <c r="Q26" s="57">
        <v>1633.8</v>
      </c>
      <c r="R26" s="55"/>
      <c r="S26" s="55"/>
      <c r="T26" s="60"/>
      <c r="U26" s="72"/>
      <c r="V26" s="55">
        <v>80</v>
      </c>
      <c r="W26" s="55"/>
      <c r="X26" s="55"/>
      <c r="Y26" s="55"/>
      <c r="Z26" s="60"/>
      <c r="AA26" s="57">
        <v>1394.72</v>
      </c>
      <c r="AB26" s="55"/>
      <c r="AC26" s="55"/>
      <c r="AD26" s="72"/>
      <c r="AE26" s="60"/>
      <c r="AF26" s="55">
        <v>41352</v>
      </c>
      <c r="AG26" s="55"/>
      <c r="AH26" s="55"/>
      <c r="AI26" s="55"/>
      <c r="AJ26" s="72"/>
      <c r="AK26" s="57">
        <v>707236.46</v>
      </c>
      <c r="AL26" s="55"/>
      <c r="AM26" s="71"/>
      <c r="AN26" s="78"/>
      <c r="AO26" s="78"/>
    </row>
    <row r="27" spans="1:41" s="54" customFormat="1" x14ac:dyDescent="0.7">
      <c r="A27" s="53">
        <v>22951</v>
      </c>
      <c r="B27" s="55">
        <v>256</v>
      </c>
      <c r="C27" s="55">
        <f t="shared" si="1"/>
        <v>-32</v>
      </c>
      <c r="D27" s="60">
        <f t="shared" si="2"/>
        <v>-0.1111111111111111</v>
      </c>
      <c r="E27" s="55"/>
      <c r="F27" s="60"/>
      <c r="G27" s="57">
        <v>902.55</v>
      </c>
      <c r="H27" s="55"/>
      <c r="I27" s="55"/>
      <c r="J27" s="55"/>
      <c r="K27" s="60"/>
      <c r="L27" s="55">
        <v>108</v>
      </c>
      <c r="M27" s="55"/>
      <c r="N27" s="55"/>
      <c r="O27" s="55"/>
      <c r="P27" s="55"/>
      <c r="Q27" s="57">
        <v>194.5</v>
      </c>
      <c r="R27" s="55"/>
      <c r="S27" s="55"/>
      <c r="T27" s="60"/>
      <c r="U27" s="72"/>
      <c r="V27" s="55">
        <v>86</v>
      </c>
      <c r="W27" s="55"/>
      <c r="X27" s="55"/>
      <c r="Y27" s="55"/>
      <c r="Z27" s="60"/>
      <c r="AA27" s="57">
        <v>1961.04</v>
      </c>
      <c r="AB27" s="55"/>
      <c r="AC27" s="55"/>
      <c r="AD27" s="72"/>
      <c r="AE27" s="60"/>
      <c r="AF27" s="55">
        <v>41504</v>
      </c>
      <c r="AG27" s="55"/>
      <c r="AH27" s="55"/>
      <c r="AI27" s="55"/>
      <c r="AJ27" s="72"/>
      <c r="AK27" s="57">
        <v>710435.58</v>
      </c>
      <c r="AL27" s="55"/>
      <c r="AM27" s="71"/>
      <c r="AN27" s="78"/>
      <c r="AO27" s="78"/>
    </row>
    <row r="28" spans="1:41" s="54" customFormat="1" x14ac:dyDescent="0.7">
      <c r="A28" s="53">
        <v>22981</v>
      </c>
      <c r="B28" s="55">
        <v>163</v>
      </c>
      <c r="C28" s="55">
        <f t="shared" si="1"/>
        <v>-93</v>
      </c>
      <c r="D28" s="60">
        <f t="shared" si="2"/>
        <v>-0.36328125</v>
      </c>
      <c r="E28" s="55"/>
      <c r="F28" s="60"/>
      <c r="G28" s="57">
        <v>605.66</v>
      </c>
      <c r="H28" s="55"/>
      <c r="I28" s="55"/>
      <c r="J28" s="55"/>
      <c r="K28" s="60"/>
      <c r="L28" s="55">
        <v>294</v>
      </c>
      <c r="M28" s="55"/>
      <c r="N28" s="55"/>
      <c r="O28" s="55"/>
      <c r="P28" s="55"/>
      <c r="Q28" s="57">
        <v>303.69</v>
      </c>
      <c r="R28" s="55"/>
      <c r="S28" s="55"/>
      <c r="T28" s="60"/>
      <c r="U28" s="72"/>
      <c r="V28" s="55">
        <v>132</v>
      </c>
      <c r="W28" s="55"/>
      <c r="X28" s="55"/>
      <c r="Y28" s="55"/>
      <c r="Z28" s="60"/>
      <c r="AA28" s="57">
        <v>6097.05</v>
      </c>
      <c r="AB28" s="55"/>
      <c r="AC28" s="55"/>
      <c r="AD28" s="72"/>
      <c r="AE28" s="60"/>
      <c r="AF28" s="55">
        <v>41395</v>
      </c>
      <c r="AG28" s="55"/>
      <c r="AH28" s="55"/>
      <c r="AI28" s="55"/>
      <c r="AJ28" s="72"/>
      <c r="AK28" s="57">
        <v>715038.13</v>
      </c>
      <c r="AL28" s="55"/>
      <c r="AM28" s="71"/>
      <c r="AN28" s="78"/>
      <c r="AO28" s="78"/>
    </row>
    <row r="29" spans="1:41" s="54" customFormat="1" x14ac:dyDescent="0.7">
      <c r="A29" s="53">
        <v>23012</v>
      </c>
      <c r="B29" s="55">
        <v>355</v>
      </c>
      <c r="C29" s="55">
        <f t="shared" si="1"/>
        <v>192</v>
      </c>
      <c r="D29" s="60">
        <f t="shared" si="2"/>
        <v>1.1779141104294479</v>
      </c>
      <c r="E29" s="55">
        <f>B29-B17</f>
        <v>-39</v>
      </c>
      <c r="F29" s="56">
        <f>E29/B17</f>
        <v>-9.8984771573604066E-2</v>
      </c>
      <c r="G29" s="57">
        <v>552.75</v>
      </c>
      <c r="H29" s="57">
        <f>G29-G28</f>
        <v>-52.909999999999968</v>
      </c>
      <c r="I29" s="60">
        <f>H29/G28</f>
        <v>-8.7359244460588403E-2</v>
      </c>
      <c r="J29" s="55">
        <f>G29-G17</f>
        <v>-261.53999999999996</v>
      </c>
      <c r="K29" s="60">
        <f>J29/G17</f>
        <v>-0.32118778322219355</v>
      </c>
      <c r="L29" s="55">
        <v>43</v>
      </c>
      <c r="M29" s="55"/>
      <c r="N29" s="55"/>
      <c r="O29" s="55">
        <f>L29-L17</f>
        <v>-4</v>
      </c>
      <c r="P29" s="72">
        <f>O29/L17</f>
        <v>-8.5106382978723402E-2</v>
      </c>
      <c r="Q29" s="57">
        <v>97.37</v>
      </c>
      <c r="R29" s="57"/>
      <c r="S29" s="55"/>
      <c r="T29" s="75">
        <f>Q29-Q17</f>
        <v>-297.33</v>
      </c>
      <c r="U29" s="72">
        <f>T29/Q17</f>
        <v>-0.75330630858880165</v>
      </c>
      <c r="V29" s="55">
        <v>69</v>
      </c>
      <c r="W29" s="55"/>
      <c r="X29" s="55"/>
      <c r="Y29" s="55">
        <f>V29-V17</f>
        <v>-18</v>
      </c>
      <c r="Z29" s="60">
        <f>Y29/V17</f>
        <v>-0.20689655172413793</v>
      </c>
      <c r="AA29" s="57">
        <v>1347.42</v>
      </c>
      <c r="AB29" s="57"/>
      <c r="AC29" s="55"/>
      <c r="AD29" s="72">
        <f>AA29-AA17</f>
        <v>-2258.4899999999998</v>
      </c>
      <c r="AE29" s="60">
        <f>AD29/AA17</f>
        <v>-0.62633010807258083</v>
      </c>
      <c r="AF29" s="55">
        <v>41719</v>
      </c>
      <c r="AG29" s="55"/>
      <c r="AH29" s="55"/>
      <c r="AI29" s="55">
        <f>AF29-AF17</f>
        <v>2418</v>
      </c>
      <c r="AJ29" s="72">
        <f>AI29/AF17</f>
        <v>6.1525152031754918E-2</v>
      </c>
      <c r="AK29" s="57">
        <v>715375.24</v>
      </c>
      <c r="AL29" s="57"/>
      <c r="AM29" s="71"/>
      <c r="AN29" s="80">
        <f>AK29-AK17</f>
        <v>7905.3499999999767</v>
      </c>
      <c r="AO29" s="81">
        <f>AN29/AK17</f>
        <v>1.1174115127358957E-2</v>
      </c>
    </row>
    <row r="30" spans="1:41" s="54" customFormat="1" x14ac:dyDescent="0.7">
      <c r="A30" s="53">
        <v>23043</v>
      </c>
      <c r="B30" s="2">
        <v>326</v>
      </c>
      <c r="C30" s="2">
        <f>(B30-B29)</f>
        <v>-29</v>
      </c>
      <c r="D30" s="60">
        <f t="shared" si="2"/>
        <v>-8.1690140845070425E-2</v>
      </c>
      <c r="E30" s="55">
        <f t="shared" ref="E30:E52" si="3">B30-B18</f>
        <v>-34</v>
      </c>
      <c r="F30" s="56">
        <f t="shared" ref="F30:F52" si="4">E30/B18</f>
        <v>-9.4444444444444442E-2</v>
      </c>
      <c r="G30" s="15">
        <v>737.55499999999995</v>
      </c>
      <c r="H30" s="15">
        <f>(G30-G29)</f>
        <v>184.80499999999995</v>
      </c>
      <c r="I30" s="60">
        <f t="shared" ref="I30:I40" si="5">H30/G29</f>
        <v>0.33433740388964261</v>
      </c>
      <c r="J30" s="55">
        <f t="shared" ref="J30:J52" si="6">G30-G18</f>
        <v>-493.78499999999997</v>
      </c>
      <c r="K30" s="60">
        <f t="shared" ref="K30:K52" si="7">J30/G18</f>
        <v>-0.40101434209885167</v>
      </c>
      <c r="L30" s="2">
        <v>36</v>
      </c>
      <c r="M30" s="2">
        <f>(L30-L29)</f>
        <v>-7</v>
      </c>
      <c r="N30" s="55"/>
      <c r="O30" s="55">
        <f t="shared" ref="O30:O52" si="8">L30-L18</f>
        <v>12</v>
      </c>
      <c r="P30" s="72">
        <f t="shared" ref="P30:P52" si="9">O30/L18</f>
        <v>0.5</v>
      </c>
      <c r="Q30" s="15">
        <v>53.4</v>
      </c>
      <c r="R30" s="15">
        <f>(Q30-Q29)</f>
        <v>-43.970000000000006</v>
      </c>
      <c r="S30" s="55"/>
      <c r="T30" s="60">
        <f t="shared" ref="T30:T52" si="10">Q30-Q18</f>
        <v>-133.28</v>
      </c>
      <c r="U30" s="72">
        <f t="shared" ref="U30:U52" si="11">T30/Q18</f>
        <v>-0.71394900364259695</v>
      </c>
      <c r="V30" s="2">
        <v>60</v>
      </c>
      <c r="W30" s="2">
        <f>(V30-V29)</f>
        <v>-9</v>
      </c>
      <c r="X30" s="55"/>
      <c r="Y30" s="55">
        <f t="shared" ref="Y30:Y52" si="12">V30-V18</f>
        <v>-17</v>
      </c>
      <c r="Z30" s="60">
        <f t="shared" ref="Z30:Z52" si="13">Y30/V18</f>
        <v>-0.22077922077922077</v>
      </c>
      <c r="AA30" s="15">
        <v>1755.00647</v>
      </c>
      <c r="AB30" s="15">
        <f>(AA30-AA29)</f>
        <v>407.58646999999996</v>
      </c>
      <c r="AC30" s="55"/>
      <c r="AD30" s="72">
        <f t="shared" ref="AD30:AD52" si="14">AA30-AA18</f>
        <v>-532.66353000000004</v>
      </c>
      <c r="AE30" s="60">
        <f t="shared" ref="AE30:AE52" si="15">AD30/AA18</f>
        <v>-0.23284106973470825</v>
      </c>
      <c r="AF30" s="2">
        <v>41988</v>
      </c>
      <c r="AG30" s="2">
        <f>(AF30-AF29)</f>
        <v>269</v>
      </c>
      <c r="AH30" s="55"/>
      <c r="AI30" s="55">
        <f t="shared" ref="AI30:AI57" si="16">AF30-AF18</f>
        <v>2353</v>
      </c>
      <c r="AJ30" s="72">
        <f t="shared" ref="AJ30:AJ57" si="17">AI30/AF18</f>
        <v>5.9366721332155925E-2</v>
      </c>
      <c r="AK30" s="4">
        <v>716351.90269639995</v>
      </c>
      <c r="AL30" s="4">
        <f>(AK30-AK29)</f>
        <v>976.6626963999588</v>
      </c>
      <c r="AM30" s="71"/>
      <c r="AN30" s="80">
        <f t="shared" ref="AN30:AN57" si="18">AK30-AK18</f>
        <v>7096.8226963999914</v>
      </c>
      <c r="AO30" s="81">
        <f t="shared" ref="AO30:AO57" si="19">AN30/AK18</f>
        <v>1.0006023074801229E-2</v>
      </c>
    </row>
    <row r="31" spans="1:41" s="54" customFormat="1" x14ac:dyDescent="0.7">
      <c r="A31" s="53">
        <v>23071</v>
      </c>
      <c r="B31" s="2">
        <v>295</v>
      </c>
      <c r="C31" s="2">
        <f t="shared" ref="C31:C53" si="20">(B31-B30)</f>
        <v>-31</v>
      </c>
      <c r="D31" s="60">
        <f t="shared" si="2"/>
        <v>-9.5092024539877307E-2</v>
      </c>
      <c r="E31" s="55">
        <f t="shared" si="3"/>
        <v>-97</v>
      </c>
      <c r="F31" s="56">
        <f t="shared" si="4"/>
        <v>-0.24744897959183673</v>
      </c>
      <c r="G31" s="15">
        <v>993.8809500000001</v>
      </c>
      <c r="H31" s="15">
        <f t="shared" ref="H31:H53" si="21">(G31-G30)</f>
        <v>256.32595000000015</v>
      </c>
      <c r="I31" s="60">
        <f t="shared" si="5"/>
        <v>0.34753469232803003</v>
      </c>
      <c r="J31" s="55">
        <f t="shared" si="6"/>
        <v>-335.49905000000001</v>
      </c>
      <c r="K31" s="60">
        <f t="shared" si="7"/>
        <v>-0.25237257217650333</v>
      </c>
      <c r="L31" s="2">
        <v>60</v>
      </c>
      <c r="M31" s="2">
        <f t="shared" ref="M31:M53" si="22">(L31-L30)</f>
        <v>24</v>
      </c>
      <c r="N31" s="55"/>
      <c r="O31" s="55">
        <f t="shared" si="8"/>
        <v>15</v>
      </c>
      <c r="P31" s="72">
        <f t="shared" si="9"/>
        <v>0.33333333333333331</v>
      </c>
      <c r="Q31" s="15">
        <v>202.9</v>
      </c>
      <c r="R31" s="15">
        <f t="shared" ref="R31:R53" si="23">(Q31-Q30)</f>
        <v>149.5</v>
      </c>
      <c r="S31" s="55"/>
      <c r="T31" s="60">
        <f t="shared" si="10"/>
        <v>142.03</v>
      </c>
      <c r="U31" s="72">
        <f t="shared" si="11"/>
        <v>2.3333333333333335</v>
      </c>
      <c r="V31" s="2">
        <v>91</v>
      </c>
      <c r="W31" s="2">
        <f t="shared" ref="W31:W53" si="24">(V31-V30)</f>
        <v>31</v>
      </c>
      <c r="X31" s="55"/>
      <c r="Y31" s="55">
        <f t="shared" si="12"/>
        <v>-4</v>
      </c>
      <c r="Z31" s="60">
        <f t="shared" si="13"/>
        <v>-4.2105263157894736E-2</v>
      </c>
      <c r="AA31" s="15">
        <v>1617.75</v>
      </c>
      <c r="AB31" s="15">
        <f t="shared" ref="AB31:AB53" si="25">(AA31-AA30)</f>
        <v>-137.25647000000004</v>
      </c>
      <c r="AC31" s="55"/>
      <c r="AD31" s="72">
        <f t="shared" si="14"/>
        <v>-91.089999999999918</v>
      </c>
      <c r="AE31" s="60">
        <f t="shared" si="15"/>
        <v>-5.3305166077573046E-2</v>
      </c>
      <c r="AF31" s="2">
        <v>42250</v>
      </c>
      <c r="AG31" s="2">
        <f t="shared" ref="AG31:AG53" si="26">(AF31-AF30)</f>
        <v>262</v>
      </c>
      <c r="AH31" s="55"/>
      <c r="AI31" s="55">
        <f t="shared" si="16"/>
        <v>2259</v>
      </c>
      <c r="AJ31" s="72">
        <f t="shared" si="17"/>
        <v>5.6487709734690306E-2</v>
      </c>
      <c r="AK31" s="4">
        <v>720026.65464640001</v>
      </c>
      <c r="AL31" s="4">
        <f t="shared" ref="AL31:AL52" si="27">(AK31-AK30)</f>
        <v>3674.7519500000635</v>
      </c>
      <c r="AM31" s="71"/>
      <c r="AN31" s="80">
        <f t="shared" si="18"/>
        <v>7864.9246464000316</v>
      </c>
      <c r="AO31" s="81">
        <f t="shared" si="19"/>
        <v>1.1043733909150148E-2</v>
      </c>
    </row>
    <row r="32" spans="1:41" s="54" customFormat="1" x14ac:dyDescent="0.7">
      <c r="A32" s="53">
        <v>23102</v>
      </c>
      <c r="B32" s="2">
        <v>206</v>
      </c>
      <c r="C32" s="2">
        <f t="shared" si="20"/>
        <v>-89</v>
      </c>
      <c r="D32" s="60">
        <f t="shared" si="2"/>
        <v>-0.30169491525423731</v>
      </c>
      <c r="E32" s="55">
        <f t="shared" si="3"/>
        <v>-128</v>
      </c>
      <c r="F32" s="56">
        <f t="shared" si="4"/>
        <v>-0.38323353293413176</v>
      </c>
      <c r="G32" s="15">
        <v>387.40800000000002</v>
      </c>
      <c r="H32" s="15">
        <f t="shared" si="21"/>
        <v>-606.47295000000008</v>
      </c>
      <c r="I32" s="60">
        <f t="shared" si="5"/>
        <v>-0.61020683614068671</v>
      </c>
      <c r="J32" s="55">
        <f t="shared" si="6"/>
        <v>-246.29200000000003</v>
      </c>
      <c r="K32" s="60">
        <f t="shared" si="7"/>
        <v>-0.38865709326179582</v>
      </c>
      <c r="L32" s="2">
        <v>28</v>
      </c>
      <c r="M32" s="2">
        <f t="shared" si="22"/>
        <v>-32</v>
      </c>
      <c r="N32" s="55"/>
      <c r="O32" s="55">
        <f t="shared" si="8"/>
        <v>-4</v>
      </c>
      <c r="P32" s="72">
        <f t="shared" si="9"/>
        <v>-0.125</v>
      </c>
      <c r="Q32" s="15">
        <v>61.6</v>
      </c>
      <c r="R32" s="15">
        <f t="shared" si="23"/>
        <v>-141.30000000000001</v>
      </c>
      <c r="S32" s="55"/>
      <c r="T32" s="60">
        <f t="shared" si="10"/>
        <v>-82.800000000000011</v>
      </c>
      <c r="U32" s="72">
        <f t="shared" si="11"/>
        <v>-0.57340720221606656</v>
      </c>
      <c r="V32" s="2">
        <v>52</v>
      </c>
      <c r="W32" s="2">
        <f t="shared" si="24"/>
        <v>-39</v>
      </c>
      <c r="X32" s="55"/>
      <c r="Y32" s="55">
        <f t="shared" si="12"/>
        <v>-20</v>
      </c>
      <c r="Z32" s="60">
        <f t="shared" si="13"/>
        <v>-0.27777777777777779</v>
      </c>
      <c r="AA32" s="15">
        <v>627.52142900000001</v>
      </c>
      <c r="AB32" s="15">
        <f t="shared" si="25"/>
        <v>-990.22857099999999</v>
      </c>
      <c r="AC32" s="55"/>
      <c r="AD32" s="72">
        <f t="shared" si="14"/>
        <v>-422.04857099999992</v>
      </c>
      <c r="AE32" s="60">
        <f t="shared" si="15"/>
        <v>-0.4021156959516754</v>
      </c>
      <c r="AF32" s="2">
        <v>42443</v>
      </c>
      <c r="AG32" s="2">
        <f t="shared" si="26"/>
        <v>193</v>
      </c>
      <c r="AH32" s="55"/>
      <c r="AI32" s="55">
        <f t="shared" si="16"/>
        <v>2131</v>
      </c>
      <c r="AJ32" s="72">
        <f t="shared" si="17"/>
        <v>5.2862671164913673E-2</v>
      </c>
      <c r="AK32" s="4">
        <v>721567.78407539998</v>
      </c>
      <c r="AL32" s="4">
        <f t="shared" si="27"/>
        <v>1541.1294289999641</v>
      </c>
      <c r="AM32" s="71"/>
      <c r="AN32" s="80">
        <f t="shared" si="18"/>
        <v>8935.3140754000051</v>
      </c>
      <c r="AO32" s="81">
        <f t="shared" si="19"/>
        <v>1.2538460499000285E-2</v>
      </c>
    </row>
    <row r="33" spans="1:41" s="54" customFormat="1" x14ac:dyDescent="0.7">
      <c r="A33" s="53">
        <v>23132</v>
      </c>
      <c r="B33" s="2">
        <v>209</v>
      </c>
      <c r="C33" s="2">
        <f t="shared" si="20"/>
        <v>3</v>
      </c>
      <c r="D33" s="60">
        <f t="shared" si="2"/>
        <v>1.4563106796116505E-2</v>
      </c>
      <c r="E33" s="55">
        <f t="shared" si="3"/>
        <v>-115</v>
      </c>
      <c r="F33" s="56">
        <f t="shared" si="4"/>
        <v>-0.35493827160493829</v>
      </c>
      <c r="G33" s="15">
        <v>330.21000000000004</v>
      </c>
      <c r="H33" s="15">
        <f t="shared" si="21"/>
        <v>-57.197999999999979</v>
      </c>
      <c r="I33" s="60">
        <f t="shared" si="5"/>
        <v>-0.14764279519266504</v>
      </c>
      <c r="J33" s="55">
        <f t="shared" si="6"/>
        <v>-405.36</v>
      </c>
      <c r="K33" s="60">
        <f t="shared" si="7"/>
        <v>-0.55108283372078792</v>
      </c>
      <c r="L33" s="2">
        <v>39</v>
      </c>
      <c r="M33" s="2">
        <f t="shared" si="22"/>
        <v>11</v>
      </c>
      <c r="N33" s="55"/>
      <c r="O33" s="55">
        <f t="shared" si="8"/>
        <v>12</v>
      </c>
      <c r="P33" s="72">
        <f t="shared" si="9"/>
        <v>0.44444444444444442</v>
      </c>
      <c r="Q33" s="15">
        <v>140.19999999999999</v>
      </c>
      <c r="R33" s="15">
        <f t="shared" si="23"/>
        <v>78.599999999999994</v>
      </c>
      <c r="S33" s="55"/>
      <c r="T33" s="60">
        <f t="shared" si="10"/>
        <v>56.699999999999989</v>
      </c>
      <c r="U33" s="72">
        <f t="shared" si="11"/>
        <v>0.67904191616766452</v>
      </c>
      <c r="V33" s="2">
        <v>59</v>
      </c>
      <c r="W33" s="2">
        <f t="shared" si="24"/>
        <v>7</v>
      </c>
      <c r="X33" s="55"/>
      <c r="Y33" s="55">
        <f t="shared" si="12"/>
        <v>-15</v>
      </c>
      <c r="Z33" s="60">
        <f t="shared" si="13"/>
        <v>-0.20270270270270271</v>
      </c>
      <c r="AA33" s="15">
        <v>916.99035700000002</v>
      </c>
      <c r="AB33" s="15">
        <f t="shared" si="25"/>
        <v>289.46892800000001</v>
      </c>
      <c r="AC33" s="55"/>
      <c r="AD33" s="72">
        <f t="shared" si="14"/>
        <v>-583.54964299999995</v>
      </c>
      <c r="AE33" s="60">
        <f t="shared" si="15"/>
        <v>-0.38889309381955828</v>
      </c>
      <c r="AF33" s="2">
        <v>42606</v>
      </c>
      <c r="AG33" s="2">
        <f t="shared" si="26"/>
        <v>163</v>
      </c>
      <c r="AH33" s="55"/>
      <c r="AI33" s="55">
        <f t="shared" si="16"/>
        <v>1978</v>
      </c>
      <c r="AJ33" s="72">
        <f t="shared" si="17"/>
        <v>4.8685635522299889E-2</v>
      </c>
      <c r="AK33" s="4">
        <v>722481.0144324</v>
      </c>
      <c r="AL33" s="4">
        <f t="shared" si="27"/>
        <v>913.2303570000222</v>
      </c>
      <c r="AM33" s="71"/>
      <c r="AN33" s="80">
        <f t="shared" si="18"/>
        <v>7900.4944323999807</v>
      </c>
      <c r="AO33" s="81">
        <f t="shared" si="19"/>
        <v>1.1056129031337127E-2</v>
      </c>
    </row>
    <row r="34" spans="1:41" s="54" customFormat="1" x14ac:dyDescent="0.7">
      <c r="A34" s="53">
        <v>23163</v>
      </c>
      <c r="B34" s="2">
        <v>284</v>
      </c>
      <c r="C34" s="2">
        <f t="shared" si="20"/>
        <v>75</v>
      </c>
      <c r="D34" s="60">
        <f t="shared" si="2"/>
        <v>0.35885167464114831</v>
      </c>
      <c r="E34" s="55">
        <f t="shared" si="3"/>
        <v>19</v>
      </c>
      <c r="F34" s="56">
        <f t="shared" si="4"/>
        <v>7.1698113207547168E-2</v>
      </c>
      <c r="G34" s="15">
        <v>1094.4100000000001</v>
      </c>
      <c r="H34" s="15">
        <f t="shared" si="21"/>
        <v>764.2</v>
      </c>
      <c r="I34" s="60">
        <f t="shared" si="5"/>
        <v>2.3142848490354622</v>
      </c>
      <c r="J34" s="55">
        <f t="shared" si="6"/>
        <v>342.36000000000013</v>
      </c>
      <c r="K34" s="60">
        <f t="shared" si="7"/>
        <v>0.45523568911641532</v>
      </c>
      <c r="L34" s="2">
        <v>58</v>
      </c>
      <c r="M34" s="2">
        <f t="shared" si="22"/>
        <v>19</v>
      </c>
      <c r="N34" s="55"/>
      <c r="O34" s="55">
        <f t="shared" si="8"/>
        <v>12</v>
      </c>
      <c r="P34" s="72">
        <f t="shared" si="9"/>
        <v>0.2608695652173913</v>
      </c>
      <c r="Q34" s="15">
        <v>106.95</v>
      </c>
      <c r="R34" s="15">
        <f t="shared" si="23"/>
        <v>-33.249999999999986</v>
      </c>
      <c r="S34" s="55"/>
      <c r="T34" s="60">
        <f t="shared" si="10"/>
        <v>-61.149999999999991</v>
      </c>
      <c r="U34" s="72">
        <f t="shared" si="11"/>
        <v>-0.36377156454491372</v>
      </c>
      <c r="V34" s="2">
        <v>70</v>
      </c>
      <c r="W34" s="2">
        <f t="shared" si="24"/>
        <v>11</v>
      </c>
      <c r="X34" s="55"/>
      <c r="Y34" s="55">
        <f t="shared" si="12"/>
        <v>4</v>
      </c>
      <c r="Z34" s="60">
        <f t="shared" si="13"/>
        <v>6.0606060606060608E-2</v>
      </c>
      <c r="AA34" s="15">
        <v>1543.0479700000001</v>
      </c>
      <c r="AB34" s="15">
        <f t="shared" si="25"/>
        <v>626.05761300000006</v>
      </c>
      <c r="AC34" s="55"/>
      <c r="AD34" s="72">
        <f t="shared" si="14"/>
        <v>-543.7220299999999</v>
      </c>
      <c r="AE34" s="60">
        <f t="shared" si="15"/>
        <v>-0.26055675996875549</v>
      </c>
      <c r="AF34" s="2">
        <v>42847</v>
      </c>
      <c r="AG34" s="2">
        <f t="shared" si="26"/>
        <v>241</v>
      </c>
      <c r="AH34" s="55"/>
      <c r="AI34" s="55">
        <f t="shared" si="16"/>
        <v>1967</v>
      </c>
      <c r="AJ34" s="72">
        <f t="shared" si="17"/>
        <v>4.811643835616438E-2</v>
      </c>
      <c r="AK34" s="4">
        <v>728430.20240239997</v>
      </c>
      <c r="AL34" s="4">
        <f t="shared" si="27"/>
        <v>5949.1879699999699</v>
      </c>
      <c r="AM34" s="71"/>
      <c r="AN34" s="80">
        <f t="shared" si="18"/>
        <v>10593.272402399918</v>
      </c>
      <c r="AO34" s="81">
        <f t="shared" si="19"/>
        <v>1.4757212898478094E-2</v>
      </c>
    </row>
    <row r="35" spans="1:41" s="54" customFormat="1" x14ac:dyDescent="0.7">
      <c r="A35" s="53">
        <v>23193</v>
      </c>
      <c r="B35" s="2">
        <v>288</v>
      </c>
      <c r="C35" s="2">
        <f t="shared" si="20"/>
        <v>4</v>
      </c>
      <c r="D35" s="60">
        <f t="shared" si="2"/>
        <v>1.4084507042253521E-2</v>
      </c>
      <c r="E35" s="55">
        <f t="shared" si="3"/>
        <v>-57</v>
      </c>
      <c r="F35" s="56">
        <f t="shared" si="4"/>
        <v>-0.16521739130434782</v>
      </c>
      <c r="G35" s="15">
        <v>1062.6500000000001</v>
      </c>
      <c r="H35" s="15">
        <f t="shared" si="21"/>
        <v>-31.759999999999991</v>
      </c>
      <c r="I35" s="60">
        <f t="shared" si="5"/>
        <v>-2.9020202666276796E-2</v>
      </c>
      <c r="J35" s="55">
        <f t="shared" si="6"/>
        <v>-865.13999999999987</v>
      </c>
      <c r="K35" s="60">
        <f t="shared" si="7"/>
        <v>-0.44877294726085304</v>
      </c>
      <c r="L35" s="2">
        <v>61</v>
      </c>
      <c r="M35" s="2">
        <f t="shared" si="22"/>
        <v>3</v>
      </c>
      <c r="N35" s="55"/>
      <c r="O35" s="55">
        <f t="shared" si="8"/>
        <v>-2</v>
      </c>
      <c r="P35" s="72">
        <f t="shared" si="9"/>
        <v>-3.1746031746031744E-2</v>
      </c>
      <c r="Q35" s="15">
        <v>196</v>
      </c>
      <c r="R35" s="15">
        <f t="shared" si="23"/>
        <v>89.05</v>
      </c>
      <c r="S35" s="55"/>
      <c r="T35" s="60">
        <f t="shared" si="10"/>
        <v>92.08</v>
      </c>
      <c r="U35" s="72">
        <f t="shared" si="11"/>
        <v>0.88606620477290221</v>
      </c>
      <c r="V35" s="2">
        <v>92</v>
      </c>
      <c r="W35" s="2">
        <f t="shared" si="24"/>
        <v>22</v>
      </c>
      <c r="X35" s="55"/>
      <c r="Y35" s="55">
        <f t="shared" si="12"/>
        <v>-14</v>
      </c>
      <c r="Z35" s="60">
        <f t="shared" si="13"/>
        <v>-0.13207547169811321</v>
      </c>
      <c r="AA35" s="15">
        <v>1391.65</v>
      </c>
      <c r="AB35" s="15">
        <f t="shared" si="25"/>
        <v>-151.39796999999999</v>
      </c>
      <c r="AC35" s="55"/>
      <c r="AD35" s="72">
        <f t="shared" si="14"/>
        <v>36.200000000000045</v>
      </c>
      <c r="AE35" s="60">
        <f t="shared" si="15"/>
        <v>2.6706997676048578E-2</v>
      </c>
      <c r="AF35" s="2">
        <v>43085</v>
      </c>
      <c r="AG35" s="2">
        <f t="shared" si="26"/>
        <v>238</v>
      </c>
      <c r="AH35" s="55"/>
      <c r="AI35" s="55">
        <f t="shared" si="16"/>
        <v>2435</v>
      </c>
      <c r="AJ35" s="72">
        <f t="shared" si="17"/>
        <v>5.990159901599016E-2</v>
      </c>
      <c r="AK35" s="4">
        <v>730453.14760639996</v>
      </c>
      <c r="AL35" s="4">
        <f t="shared" si="27"/>
        <v>2022.9452039999887</v>
      </c>
      <c r="AM35" s="71"/>
      <c r="AN35" s="80">
        <f t="shared" si="18"/>
        <v>12950.877606399939</v>
      </c>
      <c r="AO35" s="81">
        <f t="shared" si="19"/>
        <v>1.8049946526858988E-2</v>
      </c>
    </row>
    <row r="36" spans="1:41" s="54" customFormat="1" x14ac:dyDescent="0.7">
      <c r="A36" s="53">
        <v>23224</v>
      </c>
      <c r="B36" s="2">
        <v>295</v>
      </c>
      <c r="C36" s="2">
        <f t="shared" si="20"/>
        <v>7</v>
      </c>
      <c r="D36" s="60">
        <f t="shared" si="2"/>
        <v>2.4305555555555556E-2</v>
      </c>
      <c r="E36" s="55">
        <f>B36-B24</f>
        <v>-18</v>
      </c>
      <c r="F36" s="56">
        <f t="shared" si="4"/>
        <v>-5.7507987220447282E-2</v>
      </c>
      <c r="G36" s="15">
        <v>536.21000200000003</v>
      </c>
      <c r="H36" s="15">
        <f t="shared" si="21"/>
        <v>-526.43999800000006</v>
      </c>
      <c r="I36" s="60">
        <f t="shared" si="5"/>
        <v>-0.49540300004705218</v>
      </c>
      <c r="J36" s="55">
        <f t="shared" si="6"/>
        <v>-526.58999799999992</v>
      </c>
      <c r="K36" s="60">
        <f t="shared" si="7"/>
        <v>-0.49547421716221296</v>
      </c>
      <c r="L36" s="2">
        <v>57</v>
      </c>
      <c r="M36" s="2">
        <f t="shared" si="22"/>
        <v>-4</v>
      </c>
      <c r="N36" s="55"/>
      <c r="O36" s="55">
        <f t="shared" si="8"/>
        <v>-17</v>
      </c>
      <c r="P36" s="72">
        <f t="shared" si="9"/>
        <v>-0.22972972972972974</v>
      </c>
      <c r="Q36" s="15">
        <v>157.07</v>
      </c>
      <c r="R36" s="15">
        <f t="shared" si="23"/>
        <v>-38.930000000000007</v>
      </c>
      <c r="S36" s="55"/>
      <c r="T36" s="60">
        <f t="shared" si="10"/>
        <v>-16107.98</v>
      </c>
      <c r="U36" s="72">
        <f t="shared" si="11"/>
        <v>-0.99034309762343187</v>
      </c>
      <c r="V36" s="2">
        <v>63</v>
      </c>
      <c r="W36" s="2">
        <f t="shared" si="24"/>
        <v>-29</v>
      </c>
      <c r="X36" s="55"/>
      <c r="Y36" s="55">
        <f t="shared" si="12"/>
        <v>-27</v>
      </c>
      <c r="Z36" s="60">
        <f t="shared" si="13"/>
        <v>-0.3</v>
      </c>
      <c r="AA36" s="15">
        <v>2681.2474739999998</v>
      </c>
      <c r="AB36" s="15">
        <f t="shared" si="25"/>
        <v>1289.5974739999997</v>
      </c>
      <c r="AC36" s="55"/>
      <c r="AD36" s="72">
        <f t="shared" si="14"/>
        <v>921.14747399999987</v>
      </c>
      <c r="AE36" s="60">
        <f t="shared" si="15"/>
        <v>0.52334951082324865</v>
      </c>
      <c r="AF36" s="2">
        <v>42951</v>
      </c>
      <c r="AG36" s="2">
        <f t="shared" si="26"/>
        <v>-134</v>
      </c>
      <c r="AH36" s="55"/>
      <c r="AI36" s="55">
        <f t="shared" si="16"/>
        <v>2069</v>
      </c>
      <c r="AJ36" s="72">
        <f t="shared" si="17"/>
        <v>5.0609070006359766E-2</v>
      </c>
      <c r="AK36" s="4">
        <v>738435.94505890005</v>
      </c>
      <c r="AL36" s="4">
        <f t="shared" si="27"/>
        <v>7982.79745250009</v>
      </c>
      <c r="AM36" s="71"/>
      <c r="AN36" s="80">
        <f t="shared" si="18"/>
        <v>34533.945058900048</v>
      </c>
      <c r="AO36" s="81">
        <f t="shared" si="19"/>
        <v>4.9060728707831555E-2</v>
      </c>
    </row>
    <row r="37" spans="1:41" s="54" customFormat="1" x14ac:dyDescent="0.7">
      <c r="A37" s="53">
        <v>23255</v>
      </c>
      <c r="B37" s="2">
        <v>315</v>
      </c>
      <c r="C37" s="2">
        <f t="shared" si="20"/>
        <v>20</v>
      </c>
      <c r="D37" s="60">
        <f t="shared" si="2"/>
        <v>6.7796610169491525E-2</v>
      </c>
      <c r="E37" s="55">
        <f t="shared" si="3"/>
        <v>-54</v>
      </c>
      <c r="F37" s="56">
        <f t="shared" si="4"/>
        <v>-0.14634146341463414</v>
      </c>
      <c r="G37" s="15">
        <v>608.822</v>
      </c>
      <c r="H37" s="15">
        <f t="shared" si="21"/>
        <v>72.611997999999971</v>
      </c>
      <c r="I37" s="60">
        <f t="shared" si="5"/>
        <v>0.13541708981400158</v>
      </c>
      <c r="J37" s="55">
        <f t="shared" si="6"/>
        <v>-668.40800000000002</v>
      </c>
      <c r="K37" s="60">
        <f t="shared" si="7"/>
        <v>-0.52332626073612432</v>
      </c>
      <c r="L37" s="2">
        <v>85</v>
      </c>
      <c r="M37" s="2">
        <f t="shared" si="22"/>
        <v>28</v>
      </c>
      <c r="N37" s="55"/>
      <c r="O37" s="55">
        <f t="shared" si="8"/>
        <v>7</v>
      </c>
      <c r="P37" s="72">
        <f t="shared" si="9"/>
        <v>8.9743589743589744E-2</v>
      </c>
      <c r="Q37" s="15">
        <v>329.2423</v>
      </c>
      <c r="R37" s="15">
        <f t="shared" si="23"/>
        <v>172.17230000000001</v>
      </c>
      <c r="S37" s="55"/>
      <c r="T37" s="60">
        <f t="shared" si="10"/>
        <v>129.35230000000001</v>
      </c>
      <c r="U37" s="72">
        <f t="shared" si="11"/>
        <v>0.64711741457801797</v>
      </c>
      <c r="V37" s="2">
        <v>74</v>
      </c>
      <c r="W37" s="2">
        <f t="shared" si="24"/>
        <v>11</v>
      </c>
      <c r="X37" s="55"/>
      <c r="Y37" s="55">
        <f t="shared" si="12"/>
        <v>-10</v>
      </c>
      <c r="Z37" s="60">
        <f t="shared" si="13"/>
        <v>-0.11904761904761904</v>
      </c>
      <c r="AA37" s="15">
        <v>1614.3276000000001</v>
      </c>
      <c r="AB37" s="15">
        <f t="shared" si="25"/>
        <v>-1066.9198739999997</v>
      </c>
      <c r="AC37" s="55"/>
      <c r="AD37" s="72">
        <f t="shared" si="14"/>
        <v>-522.40239999999994</v>
      </c>
      <c r="AE37" s="60">
        <f t="shared" si="15"/>
        <v>-0.244486856083829</v>
      </c>
      <c r="AF37" s="2">
        <v>43194</v>
      </c>
      <c r="AG37" s="2">
        <f t="shared" si="26"/>
        <v>243</v>
      </c>
      <c r="AH37" s="55"/>
      <c r="AI37" s="55">
        <f t="shared" si="16"/>
        <v>2027</v>
      </c>
      <c r="AJ37" s="72">
        <f t="shared" si="17"/>
        <v>4.923846770471494E-2</v>
      </c>
      <c r="AK37" s="4">
        <v>739985.49080889998</v>
      </c>
      <c r="AL37" s="4">
        <f t="shared" si="27"/>
        <v>1549.545749999932</v>
      </c>
      <c r="AM37" s="71"/>
      <c r="AN37" s="80">
        <f t="shared" si="18"/>
        <v>32998.450808899943</v>
      </c>
      <c r="AO37" s="81">
        <f t="shared" si="19"/>
        <v>4.6674760556996833E-2</v>
      </c>
    </row>
    <row r="38" spans="1:41" s="54" customFormat="1" x14ac:dyDescent="0.7">
      <c r="A38" s="53">
        <v>23285</v>
      </c>
      <c r="B38" s="2">
        <v>290</v>
      </c>
      <c r="C38" s="2">
        <f t="shared" si="20"/>
        <v>-25</v>
      </c>
      <c r="D38" s="60">
        <f t="shared" si="2"/>
        <v>-7.9365079365079361E-2</v>
      </c>
      <c r="E38" s="55">
        <f t="shared" si="3"/>
        <v>2</v>
      </c>
      <c r="F38" s="56">
        <f t="shared" si="4"/>
        <v>6.9444444444444441E-3</v>
      </c>
      <c r="G38" s="15">
        <v>1278.3209999999999</v>
      </c>
      <c r="H38" s="15">
        <f t="shared" si="21"/>
        <v>669.49899999999991</v>
      </c>
      <c r="I38" s="60">
        <f t="shared" si="5"/>
        <v>1.0996629556750577</v>
      </c>
      <c r="J38" s="55">
        <f t="shared" si="6"/>
        <v>482.22099999999989</v>
      </c>
      <c r="K38" s="60">
        <f t="shared" si="7"/>
        <v>0.60572917975128737</v>
      </c>
      <c r="L38" s="2">
        <v>102</v>
      </c>
      <c r="M38" s="2">
        <f t="shared" si="22"/>
        <v>17</v>
      </c>
      <c r="N38" s="55"/>
      <c r="O38" s="55">
        <f t="shared" si="8"/>
        <v>-9</v>
      </c>
      <c r="P38" s="72">
        <f t="shared" si="9"/>
        <v>-8.1081081081081086E-2</v>
      </c>
      <c r="Q38" s="15">
        <v>460.05</v>
      </c>
      <c r="R38" s="15">
        <f t="shared" si="23"/>
        <v>130.80770000000001</v>
      </c>
      <c r="S38" s="55"/>
      <c r="T38" s="60">
        <f t="shared" si="10"/>
        <v>-1173.75</v>
      </c>
      <c r="U38" s="72">
        <f t="shared" si="11"/>
        <v>-0.71841718692618439</v>
      </c>
      <c r="V38" s="2">
        <v>71</v>
      </c>
      <c r="W38" s="2">
        <f t="shared" si="24"/>
        <v>-3</v>
      </c>
      <c r="X38" s="55"/>
      <c r="Y38" s="55">
        <f t="shared" si="12"/>
        <v>-9</v>
      </c>
      <c r="Z38" s="60">
        <f t="shared" si="13"/>
        <v>-0.1125</v>
      </c>
      <c r="AA38" s="15">
        <v>1808.6719519999999</v>
      </c>
      <c r="AB38" s="15">
        <f t="shared" si="25"/>
        <v>194.34435199999984</v>
      </c>
      <c r="AC38" s="55"/>
      <c r="AD38" s="72">
        <f t="shared" si="14"/>
        <v>413.95195199999989</v>
      </c>
      <c r="AE38" s="60">
        <f t="shared" si="15"/>
        <v>0.2967993231616381</v>
      </c>
      <c r="AF38" s="2">
        <v>43403</v>
      </c>
      <c r="AG38" s="2">
        <f t="shared" si="26"/>
        <v>209</v>
      </c>
      <c r="AH38" s="55"/>
      <c r="AI38" s="55">
        <f t="shared" si="16"/>
        <v>2051</v>
      </c>
      <c r="AJ38" s="72">
        <f t="shared" si="17"/>
        <v>4.9598568388469724E-2</v>
      </c>
      <c r="AK38" s="4">
        <v>746787.16689889994</v>
      </c>
      <c r="AL38" s="4">
        <f t="shared" si="27"/>
        <v>6801.6760899999645</v>
      </c>
      <c r="AM38" s="71"/>
      <c r="AN38" s="80">
        <f t="shared" si="18"/>
        <v>39550.706898899982</v>
      </c>
      <c r="AO38" s="81">
        <f t="shared" si="19"/>
        <v>5.5922890201248937E-2</v>
      </c>
    </row>
    <row r="39" spans="1:41" s="54" customFormat="1" x14ac:dyDescent="0.7">
      <c r="A39" s="53">
        <v>23316</v>
      </c>
      <c r="B39" s="2">
        <v>238</v>
      </c>
      <c r="C39" s="2">
        <f t="shared" si="20"/>
        <v>-52</v>
      </c>
      <c r="D39" s="60">
        <f t="shared" si="2"/>
        <v>-0.1793103448275862</v>
      </c>
      <c r="E39" s="55">
        <f t="shared" si="3"/>
        <v>-18</v>
      </c>
      <c r="F39" s="56">
        <f t="shared" si="4"/>
        <v>-7.03125E-2</v>
      </c>
      <c r="G39" s="15">
        <v>844.56820000000016</v>
      </c>
      <c r="H39" s="15">
        <f t="shared" si="21"/>
        <v>-433.75279999999975</v>
      </c>
      <c r="I39" s="60">
        <f t="shared" si="5"/>
        <v>-0.33931446013951094</v>
      </c>
      <c r="J39" s="55">
        <f t="shared" si="6"/>
        <v>-57.981799999999794</v>
      </c>
      <c r="K39" s="60">
        <f t="shared" si="7"/>
        <v>-6.4242202648052513E-2</v>
      </c>
      <c r="L39" s="2">
        <v>111</v>
      </c>
      <c r="M39" s="2">
        <f t="shared" si="22"/>
        <v>9</v>
      </c>
      <c r="O39" s="55">
        <f t="shared" si="8"/>
        <v>3</v>
      </c>
      <c r="P39" s="72">
        <f t="shared" si="9"/>
        <v>2.7777777777777776E-2</v>
      </c>
      <c r="Q39" s="15">
        <v>272.41000000000003</v>
      </c>
      <c r="R39" s="15">
        <f t="shared" si="23"/>
        <v>-187.64</v>
      </c>
      <c r="S39" s="55"/>
      <c r="T39" s="60">
        <f t="shared" si="10"/>
        <v>77.910000000000025</v>
      </c>
      <c r="U39" s="72">
        <f t="shared" si="11"/>
        <v>0.40056555269922894</v>
      </c>
      <c r="V39" s="2">
        <v>70</v>
      </c>
      <c r="W39" s="2">
        <f t="shared" si="24"/>
        <v>-1</v>
      </c>
      <c r="X39" s="55"/>
      <c r="Y39" s="55">
        <f t="shared" si="12"/>
        <v>-16</v>
      </c>
      <c r="Z39" s="60">
        <f t="shared" si="13"/>
        <v>-0.18604651162790697</v>
      </c>
      <c r="AA39" s="15">
        <v>1423.25</v>
      </c>
      <c r="AB39" s="15">
        <f t="shared" si="25"/>
        <v>-385.42195199999992</v>
      </c>
      <c r="AC39" s="55"/>
      <c r="AD39" s="72">
        <f t="shared" si="14"/>
        <v>-537.79</v>
      </c>
      <c r="AE39" s="60">
        <f t="shared" si="15"/>
        <v>-0.27423713947701217</v>
      </c>
      <c r="AF39" s="2">
        <v>43526</v>
      </c>
      <c r="AG39" s="2">
        <f t="shared" si="26"/>
        <v>123</v>
      </c>
      <c r="AH39" s="55"/>
      <c r="AI39" s="55">
        <f t="shared" si="16"/>
        <v>2022</v>
      </c>
      <c r="AJ39" s="72">
        <f t="shared" si="17"/>
        <v>4.8718195836545873E-2</v>
      </c>
      <c r="AK39" s="4">
        <v>747607.93009889999</v>
      </c>
      <c r="AL39" s="4">
        <f t="shared" si="27"/>
        <v>820.76320000004489</v>
      </c>
      <c r="AM39" s="71"/>
      <c r="AN39" s="80">
        <f t="shared" si="18"/>
        <v>37172.350098900031</v>
      </c>
      <c r="AO39" s="81">
        <f t="shared" si="19"/>
        <v>5.2323322684514242E-2</v>
      </c>
    </row>
    <row r="40" spans="1:41" s="54" customFormat="1" x14ac:dyDescent="0.7">
      <c r="A40" s="58">
        <v>23346</v>
      </c>
      <c r="B40" s="55">
        <v>162</v>
      </c>
      <c r="C40" s="2">
        <f t="shared" si="20"/>
        <v>-76</v>
      </c>
      <c r="D40" s="60">
        <f t="shared" si="2"/>
        <v>-0.31932773109243695</v>
      </c>
      <c r="E40" s="55">
        <f t="shared" si="3"/>
        <v>-1</v>
      </c>
      <c r="F40" s="56">
        <f t="shared" si="4"/>
        <v>-6.1349693251533744E-3</v>
      </c>
      <c r="G40" s="57">
        <v>758.17</v>
      </c>
      <c r="H40" s="15">
        <f t="shared" si="21"/>
        <v>-86.398200000000202</v>
      </c>
      <c r="I40" s="60">
        <f t="shared" si="5"/>
        <v>-0.1022986657560635</v>
      </c>
      <c r="J40" s="55">
        <f t="shared" si="6"/>
        <v>152.51</v>
      </c>
      <c r="K40" s="60">
        <f t="shared" si="7"/>
        <v>0.25180794505167914</v>
      </c>
      <c r="L40" s="55">
        <v>286</v>
      </c>
      <c r="M40" s="2">
        <f t="shared" si="22"/>
        <v>175</v>
      </c>
      <c r="N40" s="55"/>
      <c r="O40" s="55">
        <f t="shared" si="8"/>
        <v>-8</v>
      </c>
      <c r="P40" s="72">
        <f t="shared" si="9"/>
        <v>-2.7210884353741496E-2</v>
      </c>
      <c r="Q40" s="57">
        <v>1022.81</v>
      </c>
      <c r="R40" s="15">
        <f t="shared" si="23"/>
        <v>750.39999999999986</v>
      </c>
      <c r="S40" s="55"/>
      <c r="T40" s="60">
        <f t="shared" si="10"/>
        <v>719.11999999999989</v>
      </c>
      <c r="U40" s="72">
        <f t="shared" si="11"/>
        <v>2.3679409924594155</v>
      </c>
      <c r="V40" s="55">
        <v>108</v>
      </c>
      <c r="W40" s="2">
        <f t="shared" si="24"/>
        <v>38</v>
      </c>
      <c r="X40" s="55"/>
      <c r="Y40" s="55">
        <f t="shared" si="12"/>
        <v>-24</v>
      </c>
      <c r="Z40" s="60">
        <f t="shared" si="13"/>
        <v>-0.18181818181818182</v>
      </c>
      <c r="AA40" s="57">
        <v>21464.7</v>
      </c>
      <c r="AB40" s="15">
        <f t="shared" si="25"/>
        <v>20041.45</v>
      </c>
      <c r="AC40" s="55"/>
      <c r="AD40" s="72">
        <f t="shared" si="14"/>
        <v>15367.650000000001</v>
      </c>
      <c r="AE40" s="60">
        <f t="shared" si="15"/>
        <v>2.5205058183875813</v>
      </c>
      <c r="AF40" s="55">
        <v>43445</v>
      </c>
      <c r="AG40" s="2">
        <f t="shared" si="26"/>
        <v>-81</v>
      </c>
      <c r="AH40" s="55"/>
      <c r="AI40" s="55">
        <f t="shared" si="16"/>
        <v>2050</v>
      </c>
      <c r="AJ40" s="72">
        <f t="shared" si="17"/>
        <v>4.9522889237830658E-2</v>
      </c>
      <c r="AK40" s="57">
        <v>797702.74</v>
      </c>
      <c r="AL40" s="4">
        <f t="shared" si="27"/>
        <v>50094.809901100001</v>
      </c>
      <c r="AM40" s="71"/>
      <c r="AN40" s="80">
        <f t="shared" si="18"/>
        <v>82664.609999999986</v>
      </c>
      <c r="AO40" s="81">
        <f t="shared" si="19"/>
        <v>0.11560867390386578</v>
      </c>
    </row>
    <row r="41" spans="1:41" s="54" customFormat="1" x14ac:dyDescent="0.7">
      <c r="A41" s="59">
        <v>23377</v>
      </c>
      <c r="B41" s="55">
        <v>356</v>
      </c>
      <c r="C41" s="2">
        <f>B41-B40</f>
        <v>194</v>
      </c>
      <c r="D41" s="60">
        <f>(B41-B40)/B40</f>
        <v>1.1975308641975309</v>
      </c>
      <c r="E41" s="55">
        <f>B41-B29</f>
        <v>1</v>
      </c>
      <c r="F41" s="56">
        <f t="shared" si="4"/>
        <v>2.8169014084507044E-3</v>
      </c>
      <c r="G41" s="57">
        <v>780.29</v>
      </c>
      <c r="H41" s="15">
        <f t="shared" si="21"/>
        <v>22.120000000000005</v>
      </c>
      <c r="I41" s="57">
        <f>(G41-G40)/G40</f>
        <v>2.9175514726248738E-2</v>
      </c>
      <c r="J41" s="55">
        <f t="shared" si="6"/>
        <v>227.53999999999996</v>
      </c>
      <c r="K41" s="60">
        <f t="shared" si="7"/>
        <v>0.41165083672546354</v>
      </c>
      <c r="L41" s="55">
        <v>39</v>
      </c>
      <c r="M41" s="2">
        <f t="shared" si="22"/>
        <v>-247</v>
      </c>
      <c r="N41" s="57">
        <f>(L41-L40)/L40</f>
        <v>-0.86363636363636365</v>
      </c>
      <c r="O41" s="55">
        <f t="shared" si="8"/>
        <v>-4</v>
      </c>
      <c r="P41" s="72">
        <f t="shared" si="9"/>
        <v>-9.3023255813953487E-2</v>
      </c>
      <c r="Q41" s="57">
        <v>1834.1324999999999</v>
      </c>
      <c r="R41" s="15">
        <f t="shared" si="23"/>
        <v>811.32249999999999</v>
      </c>
      <c r="S41" s="57">
        <f>(Q41-Q40)/Q40</f>
        <v>0.79322894770289698</v>
      </c>
      <c r="T41" s="60">
        <f t="shared" si="10"/>
        <v>1736.7624999999998</v>
      </c>
      <c r="U41" s="72">
        <f t="shared" si="11"/>
        <v>17.836731025983358</v>
      </c>
      <c r="V41" s="55">
        <v>50</v>
      </c>
      <c r="W41" s="2">
        <f t="shared" si="24"/>
        <v>-58</v>
      </c>
      <c r="X41" s="57">
        <f>(V41-V40)/V40</f>
        <v>-0.53703703703703709</v>
      </c>
      <c r="Y41" s="55">
        <f t="shared" si="12"/>
        <v>-19</v>
      </c>
      <c r="Z41" s="60">
        <f t="shared" si="13"/>
        <v>-0.27536231884057971</v>
      </c>
      <c r="AA41" s="57">
        <v>2323.5659599999999</v>
      </c>
      <c r="AB41" s="15">
        <f t="shared" si="25"/>
        <v>-19141.134040000001</v>
      </c>
      <c r="AC41" s="57">
        <f t="shared" ref="AC41:AC49" si="28">(AA41-AA40)/AA40</f>
        <v>-0.8917494323237688</v>
      </c>
      <c r="AD41" s="72">
        <f t="shared" si="14"/>
        <v>976.14595999999983</v>
      </c>
      <c r="AE41" s="60">
        <f t="shared" si="15"/>
        <v>0.72445559662169168</v>
      </c>
      <c r="AF41" s="55">
        <v>43753</v>
      </c>
      <c r="AG41" s="2">
        <f t="shared" si="26"/>
        <v>308</v>
      </c>
      <c r="AH41" s="57">
        <f>(AF41-AF40)/AF40</f>
        <v>7.0894234089078148E-3</v>
      </c>
      <c r="AI41" s="55">
        <f t="shared" si="16"/>
        <v>2034</v>
      </c>
      <c r="AJ41" s="72">
        <f t="shared" si="17"/>
        <v>4.8754764016395405E-2</v>
      </c>
      <c r="AK41" s="57">
        <v>798493.88627889997</v>
      </c>
      <c r="AL41" s="4">
        <f t="shared" si="27"/>
        <v>791.14627889997791</v>
      </c>
      <c r="AM41" s="32">
        <f>(AK41-AK40)/AK40</f>
        <v>9.9178082163786717E-4</v>
      </c>
      <c r="AN41" s="80">
        <f t="shared" si="18"/>
        <v>83118.646278899978</v>
      </c>
      <c r="AO41" s="81">
        <f t="shared" si="19"/>
        <v>0.11618887771248552</v>
      </c>
    </row>
    <row r="42" spans="1:41" s="54" customFormat="1" x14ac:dyDescent="0.7">
      <c r="A42" s="59">
        <v>23408</v>
      </c>
      <c r="B42" s="55">
        <v>314</v>
      </c>
      <c r="C42" s="2">
        <f>B42-B41</f>
        <v>-42</v>
      </c>
      <c r="D42" s="60">
        <f>(B42-B41)/B41</f>
        <v>-0.11797752808988764</v>
      </c>
      <c r="E42" s="55">
        <f t="shared" si="3"/>
        <v>-12</v>
      </c>
      <c r="F42" s="56">
        <f t="shared" si="4"/>
        <v>-3.6809815950920248E-2</v>
      </c>
      <c r="G42" s="57">
        <v>648.1</v>
      </c>
      <c r="H42" s="15">
        <f t="shared" si="21"/>
        <v>-132.18999999999994</v>
      </c>
      <c r="I42" s="57">
        <f t="shared" ref="I42:I47" si="29">(G42-G41)/G41</f>
        <v>-0.16941137269476728</v>
      </c>
      <c r="J42" s="55">
        <f t="shared" si="6"/>
        <v>-89.454999999999927</v>
      </c>
      <c r="K42" s="60">
        <f t="shared" si="7"/>
        <v>-0.12128587020628961</v>
      </c>
      <c r="L42" s="55">
        <v>24</v>
      </c>
      <c r="M42" s="2">
        <f t="shared" si="22"/>
        <v>-15</v>
      </c>
      <c r="N42" s="57">
        <f t="shared" ref="N42:N47" si="30">(L42-L41)/L41</f>
        <v>-0.38461538461538464</v>
      </c>
      <c r="O42" s="55">
        <f t="shared" si="8"/>
        <v>-12</v>
      </c>
      <c r="P42" s="72">
        <f t="shared" si="9"/>
        <v>-0.33333333333333331</v>
      </c>
      <c r="Q42" s="57">
        <v>33.15</v>
      </c>
      <c r="R42" s="15">
        <f t="shared" si="23"/>
        <v>-1800.9824999999998</v>
      </c>
      <c r="S42" s="57">
        <f t="shared" ref="S42:S47" si="31">(Q42-Q41)/Q41</f>
        <v>-0.98192606041275643</v>
      </c>
      <c r="T42" s="60">
        <f t="shared" si="10"/>
        <v>-20.25</v>
      </c>
      <c r="U42" s="72">
        <f t="shared" si="11"/>
        <v>-0.3792134831460674</v>
      </c>
      <c r="V42" s="55">
        <v>68</v>
      </c>
      <c r="W42" s="2">
        <f t="shared" si="24"/>
        <v>18</v>
      </c>
      <c r="X42" s="57">
        <f t="shared" ref="X42:X47" si="32">(V42-V41)/V41</f>
        <v>0.36</v>
      </c>
      <c r="Y42" s="55">
        <f t="shared" si="12"/>
        <v>8</v>
      </c>
      <c r="Z42" s="60">
        <f t="shared" si="13"/>
        <v>0.13333333333333333</v>
      </c>
      <c r="AA42" s="61">
        <v>1137.6306609999999</v>
      </c>
      <c r="AB42" s="15">
        <f t="shared" si="25"/>
        <v>-1185.935299</v>
      </c>
      <c r="AC42" s="57">
        <f t="shared" si="28"/>
        <v>-0.51039450543508569</v>
      </c>
      <c r="AD42" s="72">
        <f t="shared" si="14"/>
        <v>-617.37580900000012</v>
      </c>
      <c r="AE42" s="60">
        <f t="shared" si="15"/>
        <v>-0.35177979087450323</v>
      </c>
      <c r="AF42" s="55">
        <v>44056</v>
      </c>
      <c r="AG42" s="2">
        <f t="shared" si="26"/>
        <v>303</v>
      </c>
      <c r="AH42" s="57">
        <f t="shared" ref="AH42:AH47" si="33">(AF42-AF41)/AF41</f>
        <v>6.9252394121545949E-3</v>
      </c>
      <c r="AI42" s="55">
        <f t="shared" si="16"/>
        <v>2068</v>
      </c>
      <c r="AJ42" s="72">
        <f t="shared" si="17"/>
        <v>4.9252167285891206E-2</v>
      </c>
      <c r="AK42" s="57">
        <v>799916.31363989995</v>
      </c>
      <c r="AL42" s="4">
        <f t="shared" si="27"/>
        <v>1422.42736099998</v>
      </c>
      <c r="AM42" s="32">
        <f t="shared" ref="AM42:AM52" si="34">(AK42-AK41)/AK41</f>
        <v>1.781387917230904E-3</v>
      </c>
      <c r="AN42" s="80">
        <f t="shared" si="18"/>
        <v>83564.410943499999</v>
      </c>
      <c r="AO42" s="81">
        <f t="shared" si="19"/>
        <v>0.11665273817094303</v>
      </c>
    </row>
    <row r="43" spans="1:41" s="54" customFormat="1" x14ac:dyDescent="0.7">
      <c r="A43" s="59">
        <v>23437</v>
      </c>
      <c r="B43" s="55">
        <v>412</v>
      </c>
      <c r="C43" s="2">
        <f>B43-B42</f>
        <v>98</v>
      </c>
      <c r="D43" s="60">
        <f t="shared" ref="D43:D47" si="35">(B43-B42)/B42</f>
        <v>0.31210191082802546</v>
      </c>
      <c r="E43" s="55">
        <f t="shared" si="3"/>
        <v>117</v>
      </c>
      <c r="F43" s="56">
        <f t="shared" si="4"/>
        <v>0.39661016949152544</v>
      </c>
      <c r="G43" s="57">
        <v>829.42499999999995</v>
      </c>
      <c r="H43" s="15">
        <f t="shared" si="21"/>
        <v>181.32499999999993</v>
      </c>
      <c r="I43" s="57">
        <f t="shared" si="29"/>
        <v>0.27977935503780271</v>
      </c>
      <c r="J43" s="55">
        <f t="shared" si="6"/>
        <v>-164.45595000000014</v>
      </c>
      <c r="K43" s="60">
        <f t="shared" si="7"/>
        <v>-0.16546845977880964</v>
      </c>
      <c r="L43" s="55">
        <v>35</v>
      </c>
      <c r="M43" s="2">
        <f t="shared" si="22"/>
        <v>11</v>
      </c>
      <c r="N43" s="57">
        <f t="shared" si="30"/>
        <v>0.45833333333333331</v>
      </c>
      <c r="O43" s="55">
        <f t="shared" si="8"/>
        <v>-25</v>
      </c>
      <c r="P43" s="72">
        <f t="shared" si="9"/>
        <v>-0.41666666666666669</v>
      </c>
      <c r="Q43" s="61">
        <v>129.19999999999999</v>
      </c>
      <c r="R43" s="15">
        <f t="shared" si="23"/>
        <v>96.049999999999983</v>
      </c>
      <c r="S43" s="57">
        <f t="shared" si="31"/>
        <v>2.8974358974358969</v>
      </c>
      <c r="T43" s="60">
        <f t="shared" si="10"/>
        <v>-73.700000000000017</v>
      </c>
      <c r="U43" s="72">
        <f t="shared" si="11"/>
        <v>-0.36323311976343031</v>
      </c>
      <c r="V43" s="55">
        <v>91</v>
      </c>
      <c r="W43" s="2">
        <f t="shared" si="24"/>
        <v>23</v>
      </c>
      <c r="X43" s="57">
        <f t="shared" si="32"/>
        <v>0.33823529411764708</v>
      </c>
      <c r="Y43" s="55">
        <f t="shared" si="12"/>
        <v>0</v>
      </c>
      <c r="Z43" s="60">
        <f t="shared" si="13"/>
        <v>0</v>
      </c>
      <c r="AA43" s="61">
        <v>3141.6133</v>
      </c>
      <c r="AB43" s="15">
        <f t="shared" si="25"/>
        <v>2003.9826390000001</v>
      </c>
      <c r="AC43" s="57">
        <f t="shared" si="28"/>
        <v>1.7615406367814135</v>
      </c>
      <c r="AD43" s="72">
        <f t="shared" si="14"/>
        <v>1523.8633</v>
      </c>
      <c r="AE43" s="60">
        <f t="shared" si="15"/>
        <v>0.94196464225003862</v>
      </c>
      <c r="AF43" s="55">
        <v>44436</v>
      </c>
      <c r="AG43" s="2">
        <f t="shared" si="26"/>
        <v>380</v>
      </c>
      <c r="AH43" s="57">
        <f t="shared" si="33"/>
        <v>8.6253858725258755E-3</v>
      </c>
      <c r="AI43" s="55">
        <f t="shared" si="16"/>
        <v>2186</v>
      </c>
      <c r="AJ43" s="72">
        <f t="shared" si="17"/>
        <v>5.1739644970414202E-2</v>
      </c>
      <c r="AK43" s="70">
        <f t="shared" ref="AK43:AK52" si="36">(((AK42+G43)-Q43)+AA43)</f>
        <v>803758.15193990001</v>
      </c>
      <c r="AL43" s="4">
        <f t="shared" si="27"/>
        <v>3841.8383000000613</v>
      </c>
      <c r="AM43" s="32">
        <f t="shared" si="34"/>
        <v>4.802800286092865E-3</v>
      </c>
      <c r="AN43" s="80">
        <f t="shared" si="18"/>
        <v>83731.497293499997</v>
      </c>
      <c r="AO43" s="81">
        <f t="shared" si="19"/>
        <v>0.11628944116606342</v>
      </c>
    </row>
    <row r="44" spans="1:41" s="54" customFormat="1" x14ac:dyDescent="0.7">
      <c r="A44" s="59">
        <v>23468</v>
      </c>
      <c r="B44" s="55">
        <v>297</v>
      </c>
      <c r="C44" s="2">
        <f t="shared" si="20"/>
        <v>-115</v>
      </c>
      <c r="D44" s="60">
        <f t="shared" si="35"/>
        <v>-0.279126213592233</v>
      </c>
      <c r="E44" s="55">
        <f t="shared" si="3"/>
        <v>91</v>
      </c>
      <c r="F44" s="56">
        <f t="shared" si="4"/>
        <v>0.44174757281553401</v>
      </c>
      <c r="G44" s="57">
        <v>1391.8579999999999</v>
      </c>
      <c r="H44" s="15">
        <f t="shared" si="21"/>
        <v>562.43299999999999</v>
      </c>
      <c r="I44" s="57">
        <f t="shared" si="29"/>
        <v>0.6780998884769569</v>
      </c>
      <c r="J44" s="55">
        <f t="shared" si="6"/>
        <v>1004.4499999999999</v>
      </c>
      <c r="K44" s="60">
        <f t="shared" si="7"/>
        <v>2.5927446000082597</v>
      </c>
      <c r="L44" s="55">
        <v>25</v>
      </c>
      <c r="M44" s="2">
        <f t="shared" si="22"/>
        <v>-10</v>
      </c>
      <c r="N44" s="57">
        <f t="shared" si="30"/>
        <v>-0.2857142857142857</v>
      </c>
      <c r="O44" s="55">
        <f t="shared" si="8"/>
        <v>-3</v>
      </c>
      <c r="P44" s="72">
        <f t="shared" si="9"/>
        <v>-0.10714285714285714</v>
      </c>
      <c r="Q44" s="61">
        <v>59.25</v>
      </c>
      <c r="R44" s="15">
        <f t="shared" si="23"/>
        <v>-69.949999999999989</v>
      </c>
      <c r="S44" s="57">
        <f t="shared" si="31"/>
        <v>-0.54140866873065008</v>
      </c>
      <c r="T44" s="60">
        <f t="shared" si="10"/>
        <v>-2.3500000000000014</v>
      </c>
      <c r="U44" s="72">
        <f t="shared" si="11"/>
        <v>-3.8149350649350669E-2</v>
      </c>
      <c r="V44" s="55">
        <v>57</v>
      </c>
      <c r="W44" s="2">
        <f t="shared" si="24"/>
        <v>-34</v>
      </c>
      <c r="X44" s="57">
        <f t="shared" si="32"/>
        <v>-0.37362637362637363</v>
      </c>
      <c r="Y44" s="55">
        <f t="shared" si="12"/>
        <v>5</v>
      </c>
      <c r="Z44" s="60">
        <f t="shared" si="13"/>
        <v>9.6153846153846159E-2</v>
      </c>
      <c r="AA44" s="61">
        <v>1229.1634300000001</v>
      </c>
      <c r="AB44" s="15">
        <f t="shared" si="25"/>
        <v>-1912.4498699999999</v>
      </c>
      <c r="AC44" s="57">
        <f t="shared" si="28"/>
        <v>-0.60874769978851306</v>
      </c>
      <c r="AD44" s="72">
        <f t="shared" si="14"/>
        <v>601.64200100000005</v>
      </c>
      <c r="AE44" s="60">
        <f t="shared" si="15"/>
        <v>0.9587592920273007</v>
      </c>
      <c r="AF44" s="55">
        <v>44725</v>
      </c>
      <c r="AG44" s="2">
        <f t="shared" si="26"/>
        <v>289</v>
      </c>
      <c r="AH44" s="57">
        <f t="shared" si="33"/>
        <v>6.5037357097848594E-3</v>
      </c>
      <c r="AI44" s="55">
        <f t="shared" si="16"/>
        <v>2282</v>
      </c>
      <c r="AJ44" s="72">
        <f t="shared" si="17"/>
        <v>5.376622764649059E-2</v>
      </c>
      <c r="AK44" s="70">
        <f t="shared" si="36"/>
        <v>806319.92336989997</v>
      </c>
      <c r="AL44" s="4">
        <f t="shared" si="27"/>
        <v>2561.7714299999643</v>
      </c>
      <c r="AM44" s="32">
        <f t="shared" si="34"/>
        <v>3.1872416146785376E-3</v>
      </c>
      <c r="AN44" s="80">
        <f t="shared" si="18"/>
        <v>84752.139294499997</v>
      </c>
      <c r="AO44" s="81">
        <f t="shared" si="19"/>
        <v>0.11745554771836079</v>
      </c>
    </row>
    <row r="45" spans="1:41" s="54" customFormat="1" x14ac:dyDescent="0.7">
      <c r="A45" s="59">
        <v>23498</v>
      </c>
      <c r="B45" s="55">
        <v>295</v>
      </c>
      <c r="C45" s="2">
        <f t="shared" si="20"/>
        <v>-2</v>
      </c>
      <c r="D45" s="60">
        <f t="shared" si="35"/>
        <v>-6.7340067340067337E-3</v>
      </c>
      <c r="E45" s="55">
        <f t="shared" si="3"/>
        <v>86</v>
      </c>
      <c r="F45" s="56">
        <f t="shared" si="4"/>
        <v>0.41148325358851673</v>
      </c>
      <c r="G45" s="57">
        <v>425.09999900000003</v>
      </c>
      <c r="H45" s="15">
        <f t="shared" si="21"/>
        <v>-966.75800099999992</v>
      </c>
      <c r="I45" s="57">
        <f t="shared" si="29"/>
        <v>-0.69458091342651329</v>
      </c>
      <c r="J45" s="55">
        <f t="shared" si="6"/>
        <v>94.889998999999989</v>
      </c>
      <c r="K45" s="60">
        <f t="shared" si="7"/>
        <v>0.28736258441597767</v>
      </c>
      <c r="L45" s="55">
        <v>28</v>
      </c>
      <c r="M45" s="2">
        <f t="shared" si="22"/>
        <v>3</v>
      </c>
      <c r="N45" s="57">
        <f t="shared" si="30"/>
        <v>0.12</v>
      </c>
      <c r="O45" s="55">
        <f t="shared" si="8"/>
        <v>-11</v>
      </c>
      <c r="P45" s="72">
        <f t="shared" si="9"/>
        <v>-0.28205128205128205</v>
      </c>
      <c r="Q45" s="61">
        <v>74.099999999999994</v>
      </c>
      <c r="R45" s="15">
        <f t="shared" si="23"/>
        <v>14.849999999999994</v>
      </c>
      <c r="S45" s="57">
        <f t="shared" si="31"/>
        <v>0.25063291139240496</v>
      </c>
      <c r="T45" s="60">
        <f t="shared" si="10"/>
        <v>-66.099999999999994</v>
      </c>
      <c r="U45" s="72">
        <f t="shared" si="11"/>
        <v>-0.47146932952924392</v>
      </c>
      <c r="V45" s="55">
        <v>51</v>
      </c>
      <c r="W45" s="2">
        <f t="shared" si="24"/>
        <v>-6</v>
      </c>
      <c r="X45" s="57">
        <f t="shared" si="32"/>
        <v>-0.10526315789473684</v>
      </c>
      <c r="Y45" s="55">
        <f t="shared" si="12"/>
        <v>-8</v>
      </c>
      <c r="Z45" s="60">
        <f t="shared" si="13"/>
        <v>-0.13559322033898305</v>
      </c>
      <c r="AA45" s="61">
        <v>2838.5062480000001</v>
      </c>
      <c r="AB45" s="15">
        <f t="shared" si="25"/>
        <v>1609.3428180000001</v>
      </c>
      <c r="AC45" s="57">
        <f t="shared" si="28"/>
        <v>1.3092992996057489</v>
      </c>
      <c r="AD45" s="72">
        <f t="shared" si="14"/>
        <v>1921.515891</v>
      </c>
      <c r="AE45" s="60">
        <f t="shared" si="15"/>
        <v>2.0954592121190649</v>
      </c>
      <c r="AF45" s="55">
        <v>45011</v>
      </c>
      <c r="AG45" s="2">
        <f t="shared" si="26"/>
        <v>286</v>
      </c>
      <c r="AH45" s="57">
        <f t="shared" si="33"/>
        <v>6.3946338736724428E-3</v>
      </c>
      <c r="AI45" s="55">
        <f t="shared" si="16"/>
        <v>2405</v>
      </c>
      <c r="AJ45" s="72">
        <f t="shared" si="17"/>
        <v>5.6447448716143267E-2</v>
      </c>
      <c r="AK45" s="70">
        <f t="shared" si="36"/>
        <v>809509.42961689993</v>
      </c>
      <c r="AL45" s="4">
        <f t="shared" si="27"/>
        <v>3189.5062469999539</v>
      </c>
      <c r="AM45" s="32">
        <f t="shared" si="34"/>
        <v>3.9556336815663243E-3</v>
      </c>
      <c r="AN45" s="80">
        <f t="shared" si="18"/>
        <v>87028.415184499929</v>
      </c>
      <c r="AO45" s="81">
        <f t="shared" si="19"/>
        <v>0.12045771922861077</v>
      </c>
    </row>
    <row r="46" spans="1:41" s="54" customFormat="1" x14ac:dyDescent="0.7">
      <c r="A46" s="59">
        <v>23529</v>
      </c>
      <c r="B46" s="62">
        <v>323</v>
      </c>
      <c r="C46" s="2">
        <f t="shared" si="20"/>
        <v>28</v>
      </c>
      <c r="D46" s="60">
        <f t="shared" si="35"/>
        <v>9.4915254237288138E-2</v>
      </c>
      <c r="E46" s="55">
        <f t="shared" si="3"/>
        <v>39</v>
      </c>
      <c r="F46" s="56">
        <f t="shared" si="4"/>
        <v>0.13732394366197184</v>
      </c>
      <c r="G46" s="63">
        <v>1330.92</v>
      </c>
      <c r="H46" s="15">
        <f t="shared" si="21"/>
        <v>905.82000100000005</v>
      </c>
      <c r="I46" s="57">
        <f t="shared" si="29"/>
        <v>2.1308398097643844</v>
      </c>
      <c r="J46" s="55">
        <f t="shared" si="6"/>
        <v>236.51</v>
      </c>
      <c r="K46" s="60">
        <f t="shared" si="7"/>
        <v>0.21610730896099264</v>
      </c>
      <c r="L46" s="62">
        <v>48</v>
      </c>
      <c r="M46" s="2">
        <f t="shared" si="22"/>
        <v>20</v>
      </c>
      <c r="N46" s="57">
        <f t="shared" si="30"/>
        <v>0.7142857142857143</v>
      </c>
      <c r="O46" s="55">
        <f t="shared" si="8"/>
        <v>-10</v>
      </c>
      <c r="P46" s="72">
        <f t="shared" si="9"/>
        <v>-0.17241379310344829</v>
      </c>
      <c r="Q46" s="64">
        <v>110.65</v>
      </c>
      <c r="R46" s="15">
        <f t="shared" si="23"/>
        <v>36.550000000000011</v>
      </c>
      <c r="S46" s="57">
        <f t="shared" si="31"/>
        <v>0.49325236167341452</v>
      </c>
      <c r="T46" s="60">
        <f t="shared" si="10"/>
        <v>3.7000000000000028</v>
      </c>
      <c r="U46" s="72">
        <f t="shared" si="11"/>
        <v>3.4595605423094929E-2</v>
      </c>
      <c r="V46" s="62">
        <v>77</v>
      </c>
      <c r="W46" s="2">
        <f t="shared" si="24"/>
        <v>26</v>
      </c>
      <c r="X46" s="57">
        <f t="shared" si="32"/>
        <v>0.50980392156862742</v>
      </c>
      <c r="Y46" s="55">
        <f t="shared" si="12"/>
        <v>7</v>
      </c>
      <c r="Z46" s="60">
        <f t="shared" si="13"/>
        <v>0.1</v>
      </c>
      <c r="AA46" s="64">
        <v>1969.27</v>
      </c>
      <c r="AB46" s="15">
        <f t="shared" si="25"/>
        <v>-869.23624800000016</v>
      </c>
      <c r="AC46" s="57">
        <f t="shared" si="28"/>
        <v>-0.30623016898851657</v>
      </c>
      <c r="AD46" s="72">
        <f t="shared" si="14"/>
        <v>426.2220299999999</v>
      </c>
      <c r="AE46" s="60">
        <f t="shared" si="15"/>
        <v>0.27622085527256801</v>
      </c>
      <c r="AF46" s="62">
        <v>45283</v>
      </c>
      <c r="AG46" s="2">
        <f t="shared" si="26"/>
        <v>272</v>
      </c>
      <c r="AH46" s="57">
        <f t="shared" si="33"/>
        <v>6.0429672746661924E-3</v>
      </c>
      <c r="AI46" s="55">
        <f t="shared" si="16"/>
        <v>2436</v>
      </c>
      <c r="AJ46" s="72">
        <f t="shared" si="17"/>
        <v>5.6853455317758539E-2</v>
      </c>
      <c r="AK46" s="70">
        <f t="shared" si="36"/>
        <v>812698.96961689997</v>
      </c>
      <c r="AL46" s="4">
        <f t="shared" si="27"/>
        <v>3189.5400000000373</v>
      </c>
      <c r="AM46" s="32">
        <f t="shared" si="34"/>
        <v>3.9400899894513714E-3</v>
      </c>
      <c r="AN46" s="80">
        <f t="shared" si="18"/>
        <v>84268.767214499996</v>
      </c>
      <c r="AO46" s="81">
        <f t="shared" si="19"/>
        <v>0.1156854382706501</v>
      </c>
    </row>
    <row r="47" spans="1:41" s="54" customFormat="1" x14ac:dyDescent="0.7">
      <c r="A47" s="59">
        <v>23559</v>
      </c>
      <c r="B47" s="55">
        <v>280</v>
      </c>
      <c r="C47" s="2">
        <f t="shared" si="20"/>
        <v>-43</v>
      </c>
      <c r="D47" s="60">
        <f t="shared" si="35"/>
        <v>-0.13312693498452013</v>
      </c>
      <c r="E47" s="55">
        <f t="shared" si="3"/>
        <v>-8</v>
      </c>
      <c r="F47" s="56">
        <f t="shared" si="4"/>
        <v>-2.7777777777777776E-2</v>
      </c>
      <c r="G47" s="57">
        <v>896.48</v>
      </c>
      <c r="H47" s="15">
        <f t="shared" si="21"/>
        <v>-434.44000000000005</v>
      </c>
      <c r="I47" s="57">
        <f t="shared" si="29"/>
        <v>-0.32642082168725395</v>
      </c>
      <c r="J47" s="55">
        <f t="shared" si="6"/>
        <v>-166.17000000000007</v>
      </c>
      <c r="K47" s="60">
        <f t="shared" si="7"/>
        <v>-0.15637321789864966</v>
      </c>
      <c r="L47" s="55">
        <v>60</v>
      </c>
      <c r="M47" s="2">
        <f t="shared" si="22"/>
        <v>12</v>
      </c>
      <c r="N47" s="57">
        <f t="shared" si="30"/>
        <v>0.25</v>
      </c>
      <c r="O47" s="55">
        <f t="shared" si="8"/>
        <v>-1</v>
      </c>
      <c r="P47" s="72">
        <f t="shared" si="9"/>
        <v>-1.6393442622950821E-2</v>
      </c>
      <c r="Q47" s="61">
        <v>87.6</v>
      </c>
      <c r="R47" s="15">
        <f t="shared" si="23"/>
        <v>-23.050000000000011</v>
      </c>
      <c r="S47" s="57">
        <f t="shared" si="31"/>
        <v>-0.20831450519656583</v>
      </c>
      <c r="T47" s="60">
        <f t="shared" si="10"/>
        <v>-108.4</v>
      </c>
      <c r="U47" s="72">
        <f t="shared" si="11"/>
        <v>-0.553061224489796</v>
      </c>
      <c r="V47" s="55">
        <v>71</v>
      </c>
      <c r="W47" s="2">
        <f t="shared" si="24"/>
        <v>-6</v>
      </c>
      <c r="X47" s="57">
        <f t="shared" si="32"/>
        <v>-7.792207792207792E-2</v>
      </c>
      <c r="Y47" s="55">
        <f t="shared" si="12"/>
        <v>-21</v>
      </c>
      <c r="Z47" s="60">
        <f t="shared" si="13"/>
        <v>-0.22826086956521738</v>
      </c>
      <c r="AA47" s="61">
        <v>1454.49</v>
      </c>
      <c r="AB47" s="15">
        <f t="shared" si="25"/>
        <v>-514.78</v>
      </c>
      <c r="AC47" s="57">
        <f t="shared" si="28"/>
        <v>-0.26140651104216284</v>
      </c>
      <c r="AD47" s="72">
        <f t="shared" si="14"/>
        <v>62.839999999999918</v>
      </c>
      <c r="AE47" s="60">
        <f t="shared" si="15"/>
        <v>4.5155031796787926E-2</v>
      </c>
      <c r="AF47" s="55">
        <v>45528</v>
      </c>
      <c r="AG47" s="2">
        <f t="shared" si="26"/>
        <v>245</v>
      </c>
      <c r="AH47" s="57">
        <f t="shared" si="33"/>
        <v>5.4104189210078838E-3</v>
      </c>
      <c r="AI47" s="55">
        <f t="shared" si="16"/>
        <v>2443</v>
      </c>
      <c r="AJ47" s="72">
        <f t="shared" si="17"/>
        <v>5.6701868399675059E-2</v>
      </c>
      <c r="AK47" s="70">
        <f t="shared" si="36"/>
        <v>814962.33961689996</v>
      </c>
      <c r="AL47" s="4">
        <f t="shared" si="27"/>
        <v>2263.3699999999953</v>
      </c>
      <c r="AM47" s="32">
        <f t="shared" si="34"/>
        <v>2.7850041462054893E-3</v>
      </c>
      <c r="AN47" s="80">
        <f t="shared" si="18"/>
        <v>84509.192010500003</v>
      </c>
      <c r="AO47" s="81">
        <f t="shared" si="19"/>
        <v>0.11569419926168521</v>
      </c>
    </row>
    <row r="48" spans="1:41" s="54" customFormat="1" x14ac:dyDescent="0.7">
      <c r="A48" s="59">
        <v>23590</v>
      </c>
      <c r="B48" s="55">
        <v>236</v>
      </c>
      <c r="C48" s="2">
        <f t="shared" si="20"/>
        <v>-44</v>
      </c>
      <c r="D48" s="60">
        <f>(B48-B47)/B47</f>
        <v>-0.15714285714285714</v>
      </c>
      <c r="E48" s="55">
        <f>B48-B36</f>
        <v>-59</v>
      </c>
      <c r="F48" s="56">
        <f t="shared" si="4"/>
        <v>-0.2</v>
      </c>
      <c r="G48" s="57">
        <v>350.39</v>
      </c>
      <c r="H48" s="15">
        <f t="shared" si="21"/>
        <v>-546.09</v>
      </c>
      <c r="I48" s="57">
        <f>(G48-G47)/G47</f>
        <v>-0.60914911654470827</v>
      </c>
      <c r="J48" s="55">
        <f t="shared" si="6"/>
        <v>-185.82000200000004</v>
      </c>
      <c r="K48" s="60">
        <f t="shared" si="7"/>
        <v>-0.34654333434086154</v>
      </c>
      <c r="L48" s="55">
        <v>41</v>
      </c>
      <c r="M48" s="2">
        <f t="shared" si="22"/>
        <v>-19</v>
      </c>
      <c r="N48" s="57">
        <f>(L48-L47)/L47</f>
        <v>-0.31666666666666665</v>
      </c>
      <c r="O48" s="55">
        <f t="shared" si="8"/>
        <v>-16</v>
      </c>
      <c r="P48" s="72">
        <f t="shared" si="9"/>
        <v>-0.2807017543859649</v>
      </c>
      <c r="Q48" s="65">
        <v>326.5</v>
      </c>
      <c r="R48" s="15">
        <f t="shared" si="23"/>
        <v>238.9</v>
      </c>
      <c r="S48" s="57">
        <f>(Q48-Q47)/Q47</f>
        <v>2.7271689497716896</v>
      </c>
      <c r="T48" s="60">
        <f t="shared" si="10"/>
        <v>169.43</v>
      </c>
      <c r="U48" s="72">
        <f t="shared" si="11"/>
        <v>1.0786910294773031</v>
      </c>
      <c r="V48" s="66">
        <v>48</v>
      </c>
      <c r="W48" s="2">
        <f t="shared" si="24"/>
        <v>-23</v>
      </c>
      <c r="X48" s="57">
        <f>(V48-V47)/V47</f>
        <v>-0.323943661971831</v>
      </c>
      <c r="Y48" s="55">
        <f t="shared" si="12"/>
        <v>-15</v>
      </c>
      <c r="Z48" s="60">
        <f t="shared" si="13"/>
        <v>-0.23809523809523808</v>
      </c>
      <c r="AA48" s="65">
        <v>2373.8512420000002</v>
      </c>
      <c r="AB48" s="15">
        <f t="shared" si="25"/>
        <v>919.36124200000017</v>
      </c>
      <c r="AC48" s="57">
        <f t="shared" si="28"/>
        <v>0.63208495211379945</v>
      </c>
      <c r="AD48" s="72">
        <f t="shared" si="14"/>
        <v>-307.3962319999996</v>
      </c>
      <c r="AE48" s="60">
        <f t="shared" si="15"/>
        <v>-0.11464672134176886</v>
      </c>
      <c r="AF48" s="66">
        <v>45730</v>
      </c>
      <c r="AG48" s="2">
        <f t="shared" si="26"/>
        <v>202</v>
      </c>
      <c r="AH48" s="57">
        <f>(AF48-AF47)/AF47</f>
        <v>4.4368300825865402E-3</v>
      </c>
      <c r="AI48" s="55">
        <f t="shared" si="16"/>
        <v>2779</v>
      </c>
      <c r="AJ48" s="72">
        <f t="shared" si="17"/>
        <v>6.4701636748853347E-2</v>
      </c>
      <c r="AK48" s="70">
        <f t="shared" si="36"/>
        <v>817360.08085889998</v>
      </c>
      <c r="AL48" s="4">
        <f t="shared" si="27"/>
        <v>2397.7412420000182</v>
      </c>
      <c r="AM48" s="32">
        <f t="shared" si="34"/>
        <v>2.942149747836392E-3</v>
      </c>
      <c r="AN48" s="80">
        <f t="shared" si="18"/>
        <v>78924.135799999931</v>
      </c>
      <c r="AO48" s="81">
        <f t="shared" si="19"/>
        <v>0.10688013811909533</v>
      </c>
    </row>
    <row r="49" spans="1:41" s="54" customFormat="1" x14ac:dyDescent="0.7">
      <c r="A49" s="59">
        <v>23621</v>
      </c>
      <c r="B49" s="67">
        <v>322</v>
      </c>
      <c r="C49" s="2">
        <f t="shared" si="20"/>
        <v>86</v>
      </c>
      <c r="D49" s="41">
        <f>(B49-B48)/B48</f>
        <v>0.36440677966101692</v>
      </c>
      <c r="E49" s="55">
        <f t="shared" si="3"/>
        <v>7</v>
      </c>
      <c r="F49" s="56">
        <f t="shared" si="4"/>
        <v>2.2222222222222223E-2</v>
      </c>
      <c r="G49" s="27">
        <v>549.74</v>
      </c>
      <c r="H49" s="15">
        <f t="shared" si="21"/>
        <v>199.35000000000002</v>
      </c>
      <c r="I49" s="27">
        <f>(G49-G48)/G48</f>
        <v>0.56893746967664616</v>
      </c>
      <c r="J49" s="55">
        <f t="shared" si="6"/>
        <v>-59.081999999999994</v>
      </c>
      <c r="K49" s="60">
        <f t="shared" si="7"/>
        <v>-9.7043142330599075E-2</v>
      </c>
      <c r="L49" s="67">
        <v>84</v>
      </c>
      <c r="M49" s="2">
        <f t="shared" si="22"/>
        <v>43</v>
      </c>
      <c r="N49" s="27">
        <f>(L49-L47)/L47</f>
        <v>0.4</v>
      </c>
      <c r="O49" s="55">
        <f t="shared" si="8"/>
        <v>-1</v>
      </c>
      <c r="P49" s="72">
        <f t="shared" si="9"/>
        <v>-1.1764705882352941E-2</v>
      </c>
      <c r="Q49" s="68">
        <v>658.14</v>
      </c>
      <c r="R49" s="15">
        <f t="shared" si="23"/>
        <v>331.64</v>
      </c>
      <c r="S49" s="27">
        <f>(Q49-Q48)/Q48</f>
        <v>1.0157427258805514</v>
      </c>
      <c r="T49" s="60">
        <f t="shared" si="10"/>
        <v>328.89769999999999</v>
      </c>
      <c r="U49" s="72">
        <f t="shared" si="11"/>
        <v>0.99895335441405919</v>
      </c>
      <c r="V49" s="69">
        <v>84</v>
      </c>
      <c r="W49" s="2">
        <f t="shared" si="24"/>
        <v>36</v>
      </c>
      <c r="X49" s="27">
        <f>(V49-V48)/V48</f>
        <v>0.75</v>
      </c>
      <c r="Y49" s="55">
        <f t="shared" si="12"/>
        <v>10</v>
      </c>
      <c r="Z49" s="60">
        <f t="shared" si="13"/>
        <v>0.13513513513513514</v>
      </c>
      <c r="AA49" s="68">
        <v>1849.84</v>
      </c>
      <c r="AB49" s="15">
        <f t="shared" si="25"/>
        <v>-524.01124200000027</v>
      </c>
      <c r="AC49" s="27">
        <f t="shared" si="28"/>
        <v>-0.22074308310849086</v>
      </c>
      <c r="AD49" s="72">
        <f t="shared" si="14"/>
        <v>235.51239999999984</v>
      </c>
      <c r="AE49" s="60">
        <f t="shared" si="15"/>
        <v>0.1458888518043053</v>
      </c>
      <c r="AF49" s="69">
        <v>45950</v>
      </c>
      <c r="AG49" s="2">
        <f t="shared" si="26"/>
        <v>220</v>
      </c>
      <c r="AH49" s="27">
        <f>(AF49-AF48)/AF48</f>
        <v>4.8108462715941392E-3</v>
      </c>
      <c r="AI49" s="55">
        <f t="shared" si="16"/>
        <v>2756</v>
      </c>
      <c r="AJ49" s="72">
        <f t="shared" si="17"/>
        <v>6.3805158123813488E-2</v>
      </c>
      <c r="AK49" s="70">
        <f t="shared" si="36"/>
        <v>819101.52085889992</v>
      </c>
      <c r="AL49" s="4">
        <f t="shared" si="27"/>
        <v>1741.4399999999441</v>
      </c>
      <c r="AM49" s="32">
        <f t="shared" si="34"/>
        <v>2.130566491784136E-3</v>
      </c>
      <c r="AN49" s="80">
        <f t="shared" si="18"/>
        <v>79116.030049999943</v>
      </c>
      <c r="AO49" s="81">
        <f t="shared" si="19"/>
        <v>0.10691565041838304</v>
      </c>
    </row>
    <row r="50" spans="1:41" s="54" customFormat="1" x14ac:dyDescent="0.7">
      <c r="A50" s="59">
        <v>23651</v>
      </c>
      <c r="B50" s="67">
        <v>247</v>
      </c>
      <c r="C50" s="2">
        <f t="shared" si="20"/>
        <v>-75</v>
      </c>
      <c r="D50" s="41">
        <f t="shared" ref="D50" si="37">(B50-B49)/B49</f>
        <v>-0.23291925465838509</v>
      </c>
      <c r="E50" s="55">
        <f t="shared" si="3"/>
        <v>-43</v>
      </c>
      <c r="F50" s="56">
        <f t="shared" si="4"/>
        <v>-0.14827586206896551</v>
      </c>
      <c r="G50" s="27">
        <v>2128.11</v>
      </c>
      <c r="H50" s="15">
        <f t="shared" si="21"/>
        <v>1578.3700000000001</v>
      </c>
      <c r="I50" s="27">
        <f t="shared" ref="I50" si="38">(G50-G49)/G49</f>
        <v>2.8711208935132975</v>
      </c>
      <c r="J50" s="55">
        <f t="shared" si="6"/>
        <v>849.78900000000021</v>
      </c>
      <c r="K50" s="60">
        <f t="shared" si="7"/>
        <v>0.66476964706048036</v>
      </c>
      <c r="L50" s="67">
        <v>93</v>
      </c>
      <c r="M50" s="2">
        <f t="shared" si="22"/>
        <v>9</v>
      </c>
      <c r="N50" s="27">
        <f>(L50-L49)/L49</f>
        <v>0.10714285714285714</v>
      </c>
      <c r="O50" s="55">
        <f t="shared" si="8"/>
        <v>-9</v>
      </c>
      <c r="P50" s="72">
        <f t="shared" si="9"/>
        <v>-8.8235294117647065E-2</v>
      </c>
      <c r="Q50" s="68">
        <v>114.15</v>
      </c>
      <c r="R50" s="15">
        <f t="shared" si="23"/>
        <v>-543.99</v>
      </c>
      <c r="S50" s="27">
        <f t="shared" ref="S50:S53" si="39">(Q50-Q49)/Q49</f>
        <v>-0.82655665967727232</v>
      </c>
      <c r="T50" s="60">
        <f t="shared" si="10"/>
        <v>-345.9</v>
      </c>
      <c r="U50" s="72">
        <f t="shared" si="11"/>
        <v>-0.7518747962178024</v>
      </c>
      <c r="V50" s="69">
        <v>75</v>
      </c>
      <c r="W50" s="2">
        <f t="shared" si="24"/>
        <v>-9</v>
      </c>
      <c r="X50" s="27">
        <f t="shared" ref="X50:X53" si="40">(V50-V49)/V49</f>
        <v>-0.10714285714285714</v>
      </c>
      <c r="Y50" s="55">
        <f t="shared" si="12"/>
        <v>4</v>
      </c>
      <c r="Z50" s="60">
        <f t="shared" si="13"/>
        <v>5.6338028169014086E-2</v>
      </c>
      <c r="AA50" s="68">
        <v>1335.71</v>
      </c>
      <c r="AB50" s="15">
        <f t="shared" si="25"/>
        <v>-514.12999999999988</v>
      </c>
      <c r="AC50" s="27">
        <f t="shared" ref="AC50:AC51" si="41">(AA50-AA49)/AA49</f>
        <v>-0.2779321454828525</v>
      </c>
      <c r="AD50" s="72">
        <f t="shared" si="14"/>
        <v>-472.96195199999988</v>
      </c>
      <c r="AE50" s="60">
        <f t="shared" si="15"/>
        <v>-0.26149681343651415</v>
      </c>
      <c r="AF50" s="69">
        <v>46135</v>
      </c>
      <c r="AG50" s="2">
        <f t="shared" si="26"/>
        <v>185</v>
      </c>
      <c r="AH50" s="27">
        <f t="shared" ref="AH50:AH53" si="42">(AF50-AF49)/AF49</f>
        <v>4.026115342763874E-3</v>
      </c>
      <c r="AI50" s="55">
        <f t="shared" si="16"/>
        <v>2732</v>
      </c>
      <c r="AJ50" s="72">
        <f t="shared" si="17"/>
        <v>6.2944957721816464E-2</v>
      </c>
      <c r="AK50" s="70">
        <f t="shared" si="36"/>
        <v>822451.19085889985</v>
      </c>
      <c r="AL50" s="4">
        <f t="shared" si="27"/>
        <v>3349.6699999999255</v>
      </c>
      <c r="AM50" s="32">
        <f t="shared" si="34"/>
        <v>4.0894442443318892E-3</v>
      </c>
      <c r="AN50" s="80">
        <f t="shared" si="18"/>
        <v>75664.023959999904</v>
      </c>
      <c r="AO50" s="81">
        <f t="shared" si="19"/>
        <v>0.10131939502147778</v>
      </c>
    </row>
    <row r="51" spans="1:41" s="93" customFormat="1" x14ac:dyDescent="0.7">
      <c r="A51" s="82">
        <v>23682</v>
      </c>
      <c r="B51" s="67">
        <v>258</v>
      </c>
      <c r="C51" s="83">
        <f t="shared" si="20"/>
        <v>11</v>
      </c>
      <c r="D51" s="41">
        <f t="shared" ref="D51:D57" si="43">(B51-B50)/B50</f>
        <v>4.4534412955465584E-2</v>
      </c>
      <c r="E51" s="84">
        <f t="shared" si="3"/>
        <v>20</v>
      </c>
      <c r="F51" s="85">
        <f t="shared" si="4"/>
        <v>8.4033613445378158E-2</v>
      </c>
      <c r="G51" s="27">
        <v>549.41999999999996</v>
      </c>
      <c r="H51" s="86">
        <f t="shared" si="21"/>
        <v>-1578.69</v>
      </c>
      <c r="I51" s="27">
        <f>(G51-G50)/G50</f>
        <v>-0.74182725517008052</v>
      </c>
      <c r="J51" s="84">
        <f t="shared" si="6"/>
        <v>-295.1482000000002</v>
      </c>
      <c r="K51" s="87">
        <f t="shared" si="7"/>
        <v>-0.34946639004404872</v>
      </c>
      <c r="L51" s="67">
        <v>175</v>
      </c>
      <c r="M51" s="83">
        <f t="shared" si="22"/>
        <v>82</v>
      </c>
      <c r="N51" s="27">
        <f t="shared" ref="N51:N53" si="44">(L51-L50)/L50</f>
        <v>0.88172043010752688</v>
      </c>
      <c r="O51" s="84">
        <f t="shared" si="8"/>
        <v>64</v>
      </c>
      <c r="P51" s="88">
        <f t="shared" si="9"/>
        <v>0.57657657657657657</v>
      </c>
      <c r="Q51" s="68">
        <v>1318.13</v>
      </c>
      <c r="R51" s="86">
        <f t="shared" si="23"/>
        <v>1203.98</v>
      </c>
      <c r="S51" s="27">
        <f t="shared" si="39"/>
        <v>10.547349978098993</v>
      </c>
      <c r="T51" s="87">
        <f t="shared" si="10"/>
        <v>1045.72</v>
      </c>
      <c r="U51" s="88">
        <f t="shared" si="11"/>
        <v>3.8387724386035753</v>
      </c>
      <c r="V51" s="69">
        <v>91</v>
      </c>
      <c r="W51" s="83">
        <f t="shared" si="24"/>
        <v>16</v>
      </c>
      <c r="X51" s="27">
        <f t="shared" si="40"/>
        <v>0.21333333333333335</v>
      </c>
      <c r="Y51" s="84">
        <f t="shared" si="12"/>
        <v>21</v>
      </c>
      <c r="Z51" s="87">
        <f t="shared" si="13"/>
        <v>0.3</v>
      </c>
      <c r="AA51" s="68">
        <v>2697.58</v>
      </c>
      <c r="AB51" s="86">
        <f t="shared" si="25"/>
        <v>1361.87</v>
      </c>
      <c r="AC51" s="27">
        <f t="shared" si="41"/>
        <v>1.0195850895778273</v>
      </c>
      <c r="AD51" s="88">
        <f t="shared" si="14"/>
        <v>1274.33</v>
      </c>
      <c r="AE51" s="87">
        <f t="shared" si="15"/>
        <v>0.89536623924117331</v>
      </c>
      <c r="AF51" s="69">
        <v>45585</v>
      </c>
      <c r="AG51" s="83">
        <f t="shared" si="26"/>
        <v>-550</v>
      </c>
      <c r="AH51" s="27">
        <f t="shared" si="42"/>
        <v>-1.192153462663921E-2</v>
      </c>
      <c r="AI51" s="84">
        <f t="shared" si="16"/>
        <v>2059</v>
      </c>
      <c r="AJ51" s="88">
        <f t="shared" si="17"/>
        <v>4.7305059045168407E-2</v>
      </c>
      <c r="AK51" s="70">
        <f t="shared" si="36"/>
        <v>824380.06085889984</v>
      </c>
      <c r="AL51" s="89">
        <f t="shared" si="27"/>
        <v>1928.8699999999953</v>
      </c>
      <c r="AM51" s="90">
        <f t="shared" si="34"/>
        <v>2.3452698730798156E-3</v>
      </c>
      <c r="AN51" s="91">
        <f t="shared" si="18"/>
        <v>76772.130759999854</v>
      </c>
      <c r="AO51" s="92">
        <f t="shared" si="19"/>
        <v>0.10269036438637533</v>
      </c>
    </row>
    <row r="52" spans="1:41" s="93" customFormat="1" x14ac:dyDescent="0.7">
      <c r="A52" s="82">
        <v>23712</v>
      </c>
      <c r="B52" s="67">
        <v>170</v>
      </c>
      <c r="C52" s="83">
        <f t="shared" si="20"/>
        <v>-88</v>
      </c>
      <c r="D52" s="41">
        <f t="shared" si="43"/>
        <v>-0.34108527131782945</v>
      </c>
      <c r="E52" s="84">
        <f t="shared" si="3"/>
        <v>8</v>
      </c>
      <c r="F52" s="85">
        <f t="shared" si="4"/>
        <v>4.9382716049382713E-2</v>
      </c>
      <c r="G52" s="27">
        <v>528.74</v>
      </c>
      <c r="H52" s="86">
        <f t="shared" si="21"/>
        <v>-20.67999999999995</v>
      </c>
      <c r="I52" s="27">
        <f>(G52-G51)/G51</f>
        <v>-3.7639692766917754E-2</v>
      </c>
      <c r="J52" s="84">
        <f t="shared" si="6"/>
        <v>-229.42999999999995</v>
      </c>
      <c r="K52" s="87">
        <f t="shared" si="7"/>
        <v>-0.30261023253360059</v>
      </c>
      <c r="L52" s="67">
        <v>310</v>
      </c>
      <c r="M52" s="83">
        <f t="shared" si="22"/>
        <v>135</v>
      </c>
      <c r="N52" s="27">
        <f t="shared" si="44"/>
        <v>0.77142857142857146</v>
      </c>
      <c r="O52" s="84">
        <f t="shared" si="8"/>
        <v>24</v>
      </c>
      <c r="P52" s="88">
        <f t="shared" si="9"/>
        <v>8.3916083916083919E-2</v>
      </c>
      <c r="Q52" s="68">
        <v>644.47</v>
      </c>
      <c r="R52" s="86">
        <f t="shared" si="23"/>
        <v>-673.66000000000008</v>
      </c>
      <c r="S52" s="27">
        <f t="shared" si="39"/>
        <v>-0.51107250422947659</v>
      </c>
      <c r="T52" s="87">
        <f t="shared" si="10"/>
        <v>-378.33999999999992</v>
      </c>
      <c r="U52" s="88">
        <f t="shared" si="11"/>
        <v>-0.36990252344032609</v>
      </c>
      <c r="V52" s="69">
        <v>98</v>
      </c>
      <c r="W52" s="83">
        <f t="shared" si="24"/>
        <v>7</v>
      </c>
      <c r="X52" s="27">
        <f t="shared" si="40"/>
        <v>7.6923076923076927E-2</v>
      </c>
      <c r="Y52" s="84">
        <f t="shared" si="12"/>
        <v>-10</v>
      </c>
      <c r="Z52" s="87">
        <f t="shared" si="13"/>
        <v>-9.2592592592592587E-2</v>
      </c>
      <c r="AA52" s="68">
        <v>5364.75</v>
      </c>
      <c r="AB52" s="86">
        <f t="shared" si="25"/>
        <v>2667.17</v>
      </c>
      <c r="AC52" s="27">
        <f>(AA52-AA51)/AA51</f>
        <v>0.98872693302886294</v>
      </c>
      <c r="AD52" s="88">
        <f t="shared" si="14"/>
        <v>-16099.95</v>
      </c>
      <c r="AE52" s="87">
        <f t="shared" si="15"/>
        <v>-0.75006638806971448</v>
      </c>
      <c r="AF52" s="69">
        <v>45438</v>
      </c>
      <c r="AG52" s="83">
        <f t="shared" si="26"/>
        <v>-147</v>
      </c>
      <c r="AH52" s="27">
        <f t="shared" si="42"/>
        <v>-3.2247449819019416E-3</v>
      </c>
      <c r="AI52" s="84">
        <f t="shared" si="16"/>
        <v>1993</v>
      </c>
      <c r="AJ52" s="88">
        <f t="shared" si="17"/>
        <v>4.5874093681666478E-2</v>
      </c>
      <c r="AK52" s="70">
        <f t="shared" si="36"/>
        <v>829629.08085889986</v>
      </c>
      <c r="AL52" s="89">
        <f t="shared" si="27"/>
        <v>5249.0200000000186</v>
      </c>
      <c r="AM52" s="90">
        <f t="shared" si="34"/>
        <v>6.367233087286467E-3</v>
      </c>
      <c r="AN52" s="91">
        <f t="shared" si="18"/>
        <v>31926.340858899872</v>
      </c>
      <c r="AO52" s="92">
        <f t="shared" si="19"/>
        <v>4.0022854702617509E-2</v>
      </c>
    </row>
    <row r="53" spans="1:41" s="94" customFormat="1" x14ac:dyDescent="0.7">
      <c r="A53" s="107">
        <v>23743</v>
      </c>
      <c r="B53" s="67">
        <v>416</v>
      </c>
      <c r="C53" s="83">
        <f t="shared" si="20"/>
        <v>246</v>
      </c>
      <c r="D53" s="41">
        <f t="shared" si="43"/>
        <v>1.4470588235294117</v>
      </c>
      <c r="E53" s="27">
        <f>B53-B41</f>
        <v>60</v>
      </c>
      <c r="F53" s="41">
        <f>(E53/B41)</f>
        <v>0.16853932584269662</v>
      </c>
      <c r="G53" s="27">
        <v>1118.32</v>
      </c>
      <c r="H53" s="86">
        <f t="shared" si="21"/>
        <v>589.57999999999993</v>
      </c>
      <c r="I53" s="27">
        <f t="shared" ref="I53" si="45">(G53-G52)/G52</f>
        <v>1.1150660059764723</v>
      </c>
      <c r="J53" s="27">
        <f>G53-G41</f>
        <v>338.03</v>
      </c>
      <c r="K53" s="41">
        <f>J53/G41</f>
        <v>0.43321072934421817</v>
      </c>
      <c r="L53" s="67">
        <v>37</v>
      </c>
      <c r="M53" s="83">
        <f t="shared" si="22"/>
        <v>-273</v>
      </c>
      <c r="N53" s="27">
        <f t="shared" si="44"/>
        <v>-0.88064516129032255</v>
      </c>
      <c r="O53" s="27">
        <f>L53-L41</f>
        <v>-2</v>
      </c>
      <c r="P53" s="27">
        <f>O53/L41</f>
        <v>-5.128205128205128E-2</v>
      </c>
      <c r="Q53" s="68">
        <v>242.2</v>
      </c>
      <c r="R53" s="86">
        <f t="shared" si="23"/>
        <v>-402.27000000000004</v>
      </c>
      <c r="S53" s="27">
        <f t="shared" si="39"/>
        <v>-0.62418731670985461</v>
      </c>
      <c r="T53" s="41">
        <f>Q53-Q41</f>
        <v>-1591.9324999999999</v>
      </c>
      <c r="U53" s="51">
        <f>T53/Q41</f>
        <v>-0.86794847155262767</v>
      </c>
      <c r="V53" s="69">
        <v>74</v>
      </c>
      <c r="W53" s="83">
        <f t="shared" si="24"/>
        <v>-24</v>
      </c>
      <c r="X53" s="27">
        <f t="shared" si="40"/>
        <v>-0.24489795918367346</v>
      </c>
      <c r="Y53" s="27">
        <f>V53-V41</f>
        <v>24</v>
      </c>
      <c r="Z53" s="41">
        <f>Y53/V41</f>
        <v>0.48</v>
      </c>
      <c r="AA53" s="68">
        <v>1720.18</v>
      </c>
      <c r="AB53" s="86">
        <f t="shared" si="25"/>
        <v>-3644.5699999999997</v>
      </c>
      <c r="AC53" s="27">
        <f t="shared" ref="AC53" si="46">(AA53-AA52)/AA52</f>
        <v>-0.67935504916352107</v>
      </c>
      <c r="AD53" s="51">
        <f>AA53-AA41</f>
        <v>-603.38595999999984</v>
      </c>
      <c r="AE53" s="41">
        <f>AD53/AA41</f>
        <v>-0.25968101202515459</v>
      </c>
      <c r="AF53" s="69">
        <v>45821</v>
      </c>
      <c r="AG53" s="83">
        <f t="shared" si="26"/>
        <v>383</v>
      </c>
      <c r="AH53" s="27">
        <f t="shared" si="42"/>
        <v>8.4290681808178169E-3</v>
      </c>
      <c r="AI53" s="84">
        <f t="shared" si="16"/>
        <v>2068</v>
      </c>
      <c r="AJ53" s="88">
        <f t="shared" si="17"/>
        <v>4.7265330377345552E-2</v>
      </c>
      <c r="AK53" s="70">
        <f>(((AK52+G53)-Q53)+AA53)</f>
        <v>832225.38085889991</v>
      </c>
      <c r="AL53" s="89">
        <f>(AK53-AK52)</f>
        <v>2596.3000000000466</v>
      </c>
      <c r="AM53" s="90">
        <f>(AK53-AK51)/AK51</f>
        <v>9.5166299774720811E-3</v>
      </c>
      <c r="AN53" s="91">
        <f t="shared" si="18"/>
        <v>33731.49457999994</v>
      </c>
      <c r="AO53" s="92">
        <f t="shared" si="19"/>
        <v>4.2243898368707254E-2</v>
      </c>
    </row>
    <row r="54" spans="1:41" s="94" customFormat="1" x14ac:dyDescent="0.7">
      <c r="A54" s="107">
        <v>23774</v>
      </c>
      <c r="B54" s="67">
        <v>391</v>
      </c>
      <c r="C54" s="83">
        <f>(B54-B53)</f>
        <v>-25</v>
      </c>
      <c r="D54" s="41">
        <f t="shared" si="43"/>
        <v>-6.0096153846153848E-2</v>
      </c>
      <c r="E54" s="27">
        <f>B54-B42</f>
        <v>77</v>
      </c>
      <c r="F54" s="41">
        <f>(E54/B42)</f>
        <v>0.24522292993630573</v>
      </c>
      <c r="G54" s="27">
        <v>676.72</v>
      </c>
      <c r="H54" s="86">
        <f>(G54-G53)</f>
        <v>-441.59999999999991</v>
      </c>
      <c r="I54" s="27">
        <f>(G54-G53)/G53</f>
        <v>-0.39487803133271332</v>
      </c>
      <c r="J54" s="27">
        <f>G54-G42</f>
        <v>28.620000000000005</v>
      </c>
      <c r="K54" s="41">
        <f>J54/G42</f>
        <v>4.41598518747107E-2</v>
      </c>
      <c r="L54" s="67">
        <v>44</v>
      </c>
      <c r="M54" s="83">
        <f>(L54-L53)</f>
        <v>7</v>
      </c>
      <c r="N54" s="27">
        <f>(L54-L53)/L53</f>
        <v>0.1891891891891892</v>
      </c>
      <c r="O54" s="27">
        <f>L54-L42</f>
        <v>20</v>
      </c>
      <c r="P54" s="27">
        <f>O54/L42</f>
        <v>0.83333333333333337</v>
      </c>
      <c r="Q54" s="68">
        <v>24120</v>
      </c>
      <c r="R54" s="86">
        <f>(Q54-Q53)</f>
        <v>23877.8</v>
      </c>
      <c r="S54" s="27">
        <f>(Q54-Q53)/Q53</f>
        <v>98.58711808422791</v>
      </c>
      <c r="T54" s="41">
        <f>Q54-Q42</f>
        <v>24086.85</v>
      </c>
      <c r="U54" s="51">
        <f>T54/Q42</f>
        <v>726.60180995475116</v>
      </c>
      <c r="V54" s="69">
        <v>75</v>
      </c>
      <c r="W54" s="83">
        <f>(V54-V53)</f>
        <v>1</v>
      </c>
      <c r="X54" s="27">
        <f>(V54-V53)/V53</f>
        <v>1.3513513513513514E-2</v>
      </c>
      <c r="Y54" s="27">
        <f>V54-V42</f>
        <v>7</v>
      </c>
      <c r="Z54" s="41">
        <f>Y54/V42</f>
        <v>0.10294117647058823</v>
      </c>
      <c r="AA54" s="68">
        <v>614.34</v>
      </c>
      <c r="AB54" s="86">
        <f>(AA54-AA53)</f>
        <v>-1105.8400000000001</v>
      </c>
      <c r="AC54" s="27">
        <f>(AA54-AA53)/AA53</f>
        <v>-0.64286295620225797</v>
      </c>
      <c r="AD54" s="51">
        <f>AA54-AA42</f>
        <v>-523.29066099999989</v>
      </c>
      <c r="AE54" s="41">
        <f>AD54/AA42</f>
        <v>-0.45998290916316992</v>
      </c>
      <c r="AF54" s="69">
        <v>46183</v>
      </c>
      <c r="AG54" s="83">
        <f>(AF54-AF53)</f>
        <v>362</v>
      </c>
      <c r="AH54" s="27">
        <f>(AF54-AF53)/AF53</f>
        <v>7.9003077191680676E-3</v>
      </c>
      <c r="AI54" s="84">
        <f t="shared" si="16"/>
        <v>2127</v>
      </c>
      <c r="AJ54" s="88">
        <f t="shared" si="17"/>
        <v>4.8279462502269839E-2</v>
      </c>
      <c r="AK54" s="70">
        <f>(((AK53+G54)-Q54)+AA54)</f>
        <v>809396.44085889985</v>
      </c>
      <c r="AL54" s="89">
        <f>(AK54-AK53)</f>
        <v>-22828.940000000061</v>
      </c>
      <c r="AM54" s="90">
        <f>(AK54-AK53)/AK53</f>
        <v>-2.7431198957714321E-2</v>
      </c>
      <c r="AN54" s="91">
        <f t="shared" si="18"/>
        <v>9480.1272189998999</v>
      </c>
      <c r="AO54" s="92">
        <f t="shared" si="19"/>
        <v>1.1851398774281768E-2</v>
      </c>
    </row>
    <row r="55" spans="1:41" s="94" customFormat="1" x14ac:dyDescent="0.7">
      <c r="A55" s="107">
        <v>23802</v>
      </c>
      <c r="B55" s="67">
        <v>382</v>
      </c>
      <c r="C55" s="83">
        <f>(B55-B54)</f>
        <v>-9</v>
      </c>
      <c r="D55" s="41">
        <f t="shared" si="43"/>
        <v>-2.3017902813299233E-2</v>
      </c>
      <c r="E55" s="27">
        <f>B55-B43</f>
        <v>-30</v>
      </c>
      <c r="F55" s="41">
        <f>(E55/B43)</f>
        <v>-7.281553398058252E-2</v>
      </c>
      <c r="G55" s="27">
        <v>1241.05</v>
      </c>
      <c r="H55" s="86">
        <f>(G55-G54)</f>
        <v>564.32999999999993</v>
      </c>
      <c r="I55" s="27">
        <f>(G55-G54)/G54</f>
        <v>0.83391949403002708</v>
      </c>
      <c r="J55" s="27">
        <f>G55-G43</f>
        <v>411.625</v>
      </c>
      <c r="K55" s="41">
        <f>J55/G43</f>
        <v>0.49627754167043436</v>
      </c>
      <c r="L55" s="67">
        <v>37</v>
      </c>
      <c r="M55" s="83">
        <f>(L55-L54)</f>
        <v>-7</v>
      </c>
      <c r="N55" s="27">
        <f>(L55-L54)/L54</f>
        <v>-0.15909090909090909</v>
      </c>
      <c r="O55" s="27">
        <f>L55-L43</f>
        <v>2</v>
      </c>
      <c r="P55" s="27">
        <f>O55/L43</f>
        <v>5.7142857142857141E-2</v>
      </c>
      <c r="Q55" s="68">
        <v>139.19999999999999</v>
      </c>
      <c r="R55" s="86">
        <f>(Q55-Q54)</f>
        <v>-23980.799999999999</v>
      </c>
      <c r="S55" s="27">
        <f>(Q55-Q54)/Q54</f>
        <v>-0.99422885572139297</v>
      </c>
      <c r="T55" s="41">
        <f>Q55-Q43</f>
        <v>10</v>
      </c>
      <c r="U55" s="51">
        <f>T55/Q43</f>
        <v>7.7399380804953566E-2</v>
      </c>
      <c r="V55" s="69">
        <v>87</v>
      </c>
      <c r="W55" s="83">
        <f>(V55-V54)</f>
        <v>12</v>
      </c>
      <c r="X55" s="27">
        <f>(V55-V54)/V54</f>
        <v>0.16</v>
      </c>
      <c r="Y55" s="27">
        <f>V55-V43</f>
        <v>-4</v>
      </c>
      <c r="Z55" s="41">
        <f>Y55/V43</f>
        <v>-4.3956043956043959E-2</v>
      </c>
      <c r="AA55" s="68">
        <v>2708.98</v>
      </c>
      <c r="AB55" s="86">
        <f>(AA55-AA54)</f>
        <v>2094.64</v>
      </c>
      <c r="AC55" s="27">
        <f>(AA55-AA54)/AA54</f>
        <v>3.4095777582446201</v>
      </c>
      <c r="AD55" s="51">
        <f>AA55-AA43</f>
        <v>-432.63329999999996</v>
      </c>
      <c r="AE55" s="41">
        <f>AD55/AA43</f>
        <v>-0.13771055145456634</v>
      </c>
      <c r="AF55" s="69">
        <v>46550</v>
      </c>
      <c r="AG55" s="83">
        <f>(AF55-AF54)</f>
        <v>367</v>
      </c>
      <c r="AH55" s="27">
        <f>(AF55-AF54)/AF54</f>
        <v>7.9466470346231301E-3</v>
      </c>
      <c r="AI55" s="84">
        <f t="shared" si="16"/>
        <v>2114</v>
      </c>
      <c r="AJ55" s="88">
        <f t="shared" si="17"/>
        <v>4.7574039067422809E-2</v>
      </c>
      <c r="AK55" s="70">
        <f>(((AK54+G55)-Q55)+AA55)</f>
        <v>813207.27085889992</v>
      </c>
      <c r="AL55" s="89">
        <f>(AK55-AK54)</f>
        <v>3810.8300000000745</v>
      </c>
      <c r="AM55" s="90">
        <f>(AK55-AK54)/AK54</f>
        <v>4.7082366657755139E-3</v>
      </c>
      <c r="AN55" s="91">
        <f t="shared" si="18"/>
        <v>9449.1189189999131</v>
      </c>
      <c r="AO55" s="92">
        <f t="shared" si="19"/>
        <v>1.1756171798934935E-2</v>
      </c>
    </row>
    <row r="56" spans="1:41" s="94" customFormat="1" x14ac:dyDescent="0.7">
      <c r="A56" s="107">
        <v>23833</v>
      </c>
      <c r="B56" s="67">
        <v>286</v>
      </c>
      <c r="C56" s="83">
        <f>(B56-B55)</f>
        <v>-96</v>
      </c>
      <c r="D56" s="41">
        <f t="shared" si="43"/>
        <v>-0.2513089005235602</v>
      </c>
      <c r="E56" s="27">
        <f>B56-B44</f>
        <v>-11</v>
      </c>
      <c r="F56" s="41">
        <f>(E56/B44)</f>
        <v>-3.7037037037037035E-2</v>
      </c>
      <c r="G56" s="27">
        <v>432.79</v>
      </c>
      <c r="H56" s="86">
        <f>(G56-G55)</f>
        <v>-808.26</v>
      </c>
      <c r="I56" s="27">
        <f>(G56-G55)/G55</f>
        <v>-0.65127110108375974</v>
      </c>
      <c r="J56" s="27">
        <f>G56-G44</f>
        <v>-959.06799999999998</v>
      </c>
      <c r="K56" s="41">
        <f>J56/G44</f>
        <v>-0.68905592380831959</v>
      </c>
      <c r="L56" s="67">
        <v>51</v>
      </c>
      <c r="M56" s="83">
        <f>(L56-L55)</f>
        <v>14</v>
      </c>
      <c r="N56" s="27">
        <f>(L56-L55)/L55</f>
        <v>0.3783783783783784</v>
      </c>
      <c r="O56" s="27">
        <f>L56-L44</f>
        <v>26</v>
      </c>
      <c r="P56" s="27">
        <f>O56/L44</f>
        <v>1.04</v>
      </c>
      <c r="Q56" s="68">
        <v>142.47999999999999</v>
      </c>
      <c r="R56" s="86">
        <f>(Q56-Q55)</f>
        <v>3.2800000000000011</v>
      </c>
      <c r="S56" s="27">
        <f>(Q56-Q55)/Q55</f>
        <v>2.3563218390804608E-2</v>
      </c>
      <c r="T56" s="41">
        <f>Q56-Q44</f>
        <v>83.22999999999999</v>
      </c>
      <c r="U56" s="51">
        <f>T56/Q44</f>
        <v>1.4047257383966243</v>
      </c>
      <c r="V56" s="69">
        <v>64</v>
      </c>
      <c r="W56" s="83">
        <f>(V56-V55)</f>
        <v>-23</v>
      </c>
      <c r="X56" s="27">
        <f>(V56-V55)/V55</f>
        <v>-0.26436781609195403</v>
      </c>
      <c r="Y56" s="27">
        <f>V56-V44</f>
        <v>7</v>
      </c>
      <c r="Z56" s="41">
        <f>Y56/V44</f>
        <v>0.12280701754385964</v>
      </c>
      <c r="AA56" s="68">
        <v>1208.05</v>
      </c>
      <c r="AB56" s="86">
        <f>(AA56-AA55)</f>
        <v>-1500.93</v>
      </c>
      <c r="AC56" s="27">
        <f>(AA56-AA55)/AA55</f>
        <v>-0.55405724663895639</v>
      </c>
      <c r="AD56" s="51">
        <f>AA56-AA44</f>
        <v>-21.113430000000108</v>
      </c>
      <c r="AE56" s="41">
        <f>AD56/AA44</f>
        <v>-1.7177073027628317E-2</v>
      </c>
      <c r="AF56" s="69">
        <v>46769</v>
      </c>
      <c r="AG56" s="83">
        <f>(AF56-AF55)</f>
        <v>219</v>
      </c>
      <c r="AH56" s="27">
        <f>(AF56-AF55)/AF55</f>
        <v>4.7046186895810952E-3</v>
      </c>
      <c r="AI56" s="84">
        <f t="shared" si="16"/>
        <v>2044</v>
      </c>
      <c r="AJ56" s="88">
        <f t="shared" si="17"/>
        <v>4.5701509223029624E-2</v>
      </c>
      <c r="AK56" s="70">
        <f>(((AK55+G56)-Q56)+AA56)</f>
        <v>814705.63085890003</v>
      </c>
      <c r="AL56" s="89">
        <f>(AK56-AK55)</f>
        <v>1498.3600000001024</v>
      </c>
      <c r="AM56" s="90">
        <f>(AK56-AK55)/AK55</f>
        <v>1.8425314845224542E-3</v>
      </c>
      <c r="AN56" s="91">
        <f t="shared" si="18"/>
        <v>8385.7074890000513</v>
      </c>
      <c r="AO56" s="92">
        <f t="shared" si="19"/>
        <v>1.0399975550589366E-2</v>
      </c>
    </row>
    <row r="57" spans="1:41" s="94" customFormat="1" x14ac:dyDescent="0.7">
      <c r="A57" s="107">
        <v>23863</v>
      </c>
      <c r="B57" s="67">
        <v>309</v>
      </c>
      <c r="C57" s="83">
        <f>(B57-B56)</f>
        <v>23</v>
      </c>
      <c r="D57" s="41">
        <f t="shared" si="43"/>
        <v>8.0419580419580416E-2</v>
      </c>
      <c r="E57" s="27">
        <f>B57-B45</f>
        <v>14</v>
      </c>
      <c r="F57" s="41">
        <f>(E57/B45)</f>
        <v>4.7457627118644069E-2</v>
      </c>
      <c r="G57" s="27">
        <v>535.83000000000004</v>
      </c>
      <c r="H57" s="86">
        <f>(G57-G56)</f>
        <v>103.04000000000002</v>
      </c>
      <c r="I57" s="27">
        <f>(G57-G56)/G56</f>
        <v>0.2380831350077405</v>
      </c>
      <c r="J57" s="27">
        <f>G57-G45</f>
        <v>110.73000100000002</v>
      </c>
      <c r="K57" s="41">
        <f>J57/G45</f>
        <v>0.26047989005052907</v>
      </c>
      <c r="L57" s="67">
        <v>48</v>
      </c>
      <c r="M57" s="83">
        <f>(L57-L56)</f>
        <v>-3</v>
      </c>
      <c r="N57" s="27">
        <f>(L57-L56)/L56</f>
        <v>-5.8823529411764705E-2</v>
      </c>
      <c r="O57" s="27">
        <f>L57-L45</f>
        <v>20</v>
      </c>
      <c r="P57" s="27">
        <f>O57/L45</f>
        <v>0.7142857142857143</v>
      </c>
      <c r="Q57" s="68">
        <v>223.45</v>
      </c>
      <c r="R57" s="86">
        <f>(Q57-Q56)</f>
        <v>80.97</v>
      </c>
      <c r="S57" s="27">
        <f>(Q57-Q56)/Q56</f>
        <v>0.56829028635597978</v>
      </c>
      <c r="T57" s="41">
        <f>Q57-Q45</f>
        <v>149.35</v>
      </c>
      <c r="U57" s="51">
        <f>T57/Q45</f>
        <v>2.0155195681511473</v>
      </c>
      <c r="V57" s="69">
        <v>81</v>
      </c>
      <c r="W57" s="83">
        <f>(V57-V56)</f>
        <v>17</v>
      </c>
      <c r="X57" s="27">
        <f>(V57-V56)/V56</f>
        <v>0.265625</v>
      </c>
      <c r="Y57" s="27">
        <f>V57-V45</f>
        <v>30</v>
      </c>
      <c r="Z57" s="41">
        <f>Y57/V45</f>
        <v>0.58823529411764708</v>
      </c>
      <c r="AA57" s="68">
        <v>3532.76</v>
      </c>
      <c r="AB57" s="86">
        <f>(AA57-AA56)</f>
        <v>2324.71</v>
      </c>
      <c r="AC57" s="27">
        <f>(AA57-AA56)/AA56</f>
        <v>1.9243491577335377</v>
      </c>
      <c r="AD57" s="51">
        <f>AA57-AA45</f>
        <v>694.25375200000008</v>
      </c>
      <c r="AE57" s="41">
        <f>AD57/AA45</f>
        <v>0.24458419018424513</v>
      </c>
      <c r="AF57" s="69">
        <v>47026</v>
      </c>
      <c r="AG57" s="83">
        <f>(AF57-AF56)</f>
        <v>257</v>
      </c>
      <c r="AH57" s="27">
        <f>(AF57-AF56)/AF56</f>
        <v>5.4950929034189317E-3</v>
      </c>
      <c r="AI57" s="84">
        <f t="shared" si="16"/>
        <v>2015</v>
      </c>
      <c r="AJ57" s="88">
        <f t="shared" si="17"/>
        <v>4.4766834773721981E-2</v>
      </c>
      <c r="AK57" s="70">
        <f>(((AK56+G57)-Q57)+AA57)</f>
        <v>818550.77085890004</v>
      </c>
      <c r="AL57" s="89">
        <f>(AK57-AK56)</f>
        <v>3845.140000000014</v>
      </c>
      <c r="AM57" s="90">
        <f>(AK57-AK56)/AK56</f>
        <v>4.7196678829214559E-3</v>
      </c>
      <c r="AN57" s="91">
        <f t="shared" si="18"/>
        <v>9041.3412420001114</v>
      </c>
      <c r="AO57" s="92">
        <f t="shared" si="19"/>
        <v>1.1168914049931356E-2</v>
      </c>
    </row>
    <row r="58" spans="1:41" x14ac:dyDescent="0.7">
      <c r="A58" s="28" t="s">
        <v>10</v>
      </c>
      <c r="B58" s="21">
        <f>SUM(B5:B57)</f>
        <v>15708</v>
      </c>
      <c r="C58" s="21"/>
      <c r="D58" s="42"/>
      <c r="E58" s="21"/>
      <c r="F58" s="42"/>
      <c r="G58" s="19">
        <f>SUM(G41:G56)</f>
        <v>13877.452998999999</v>
      </c>
      <c r="H58" s="19"/>
      <c r="I58" s="28"/>
      <c r="J58" s="28"/>
      <c r="K58" s="42"/>
      <c r="L58" s="21">
        <f>SUM(L41:L56)</f>
        <v>1131</v>
      </c>
      <c r="M58" s="21"/>
      <c r="N58" s="21"/>
      <c r="O58" s="21"/>
      <c r="P58" s="21"/>
      <c r="Q58" s="19">
        <f>SUM(Q41:Q56)</f>
        <v>30033.352500000001</v>
      </c>
      <c r="R58" s="19"/>
      <c r="S58" s="28"/>
      <c r="T58" s="42"/>
      <c r="U58" s="52"/>
      <c r="V58" s="21">
        <f>SUM(V41:V56)</f>
        <v>1161</v>
      </c>
      <c r="W58" s="21"/>
      <c r="X58" s="21"/>
      <c r="Y58" s="21"/>
      <c r="Z58" s="42"/>
      <c r="AA58" s="19">
        <f>SUM(AA41:AA56)</f>
        <v>33967.520841000005</v>
      </c>
      <c r="AB58" s="19"/>
      <c r="AC58" s="28"/>
      <c r="AD58" s="52"/>
      <c r="AE58" s="42"/>
      <c r="AF58" s="21">
        <f>SUM(AF41:AF56)</f>
        <v>726953</v>
      </c>
      <c r="AG58" s="21"/>
      <c r="AH58" s="21"/>
      <c r="AI58" s="21"/>
      <c r="AJ58" s="52"/>
      <c r="AK58" s="19">
        <f>SUM(AK41:AK56)</f>
        <v>13028115.671809401</v>
      </c>
      <c r="AL58" s="19"/>
      <c r="AM58" s="33"/>
      <c r="AN58" s="79"/>
      <c r="AO58" s="79"/>
    </row>
  </sheetData>
  <mergeCells count="15">
    <mergeCell ref="C15:D15"/>
    <mergeCell ref="H15:I15"/>
    <mergeCell ref="M15:N15"/>
    <mergeCell ref="R15:S15"/>
    <mergeCell ref="W15:X15"/>
    <mergeCell ref="AN15:AO15"/>
    <mergeCell ref="AG15:AH15"/>
    <mergeCell ref="AL15:AM15"/>
    <mergeCell ref="J15:K15"/>
    <mergeCell ref="O15:P15"/>
    <mergeCell ref="T15:U15"/>
    <mergeCell ref="Y15:Z15"/>
    <mergeCell ref="AD15:AE15"/>
    <mergeCell ref="AI15:AJ15"/>
    <mergeCell ref="AB15:AC15"/>
  </mergeCells>
  <pageMargins left="0.49" right="0.23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N21" sqref="N21"/>
    </sheetView>
  </sheetViews>
  <sheetFormatPr defaultRowHeight="13.8" x14ac:dyDescent="0.25"/>
  <cols>
    <col min="1" max="1" width="2.3984375" customWidth="1"/>
  </cols>
  <sheetData/>
  <pageMargins left="0.36" right="0.12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"/>
  <sheetViews>
    <sheetView topLeftCell="A4" workbookViewId="0">
      <selection activeCell="I6" sqref="I6"/>
    </sheetView>
  </sheetViews>
  <sheetFormatPr defaultRowHeight="13.8" x14ac:dyDescent="0.25"/>
  <cols>
    <col min="1" max="1" width="11.19921875" customWidth="1"/>
    <col min="5" max="5" width="9.19921875" bestFit="1" customWidth="1"/>
    <col min="7" max="7" width="11" customWidth="1"/>
    <col min="8" max="8" width="10.19921875" customWidth="1"/>
    <col min="16" max="16" width="10.19921875" bestFit="1" customWidth="1"/>
  </cols>
  <sheetData>
    <row r="2" spans="1:17" ht="24.6" customHeight="1" x14ac:dyDescent="0.6">
      <c r="A2" s="12" t="s">
        <v>1</v>
      </c>
      <c r="B2" s="103" t="s">
        <v>16</v>
      </c>
      <c r="C2" s="104"/>
      <c r="D2" s="103" t="s">
        <v>17</v>
      </c>
      <c r="E2" s="104"/>
      <c r="F2" s="103" t="s">
        <v>18</v>
      </c>
      <c r="G2" s="104"/>
      <c r="H2" s="103" t="s">
        <v>19</v>
      </c>
      <c r="I2" s="104"/>
      <c r="J2" s="105" t="s">
        <v>20</v>
      </c>
      <c r="K2" s="106"/>
      <c r="L2" s="103" t="s">
        <v>21</v>
      </c>
      <c r="M2" s="104"/>
      <c r="N2" s="103" t="s">
        <v>22</v>
      </c>
      <c r="O2" s="104"/>
      <c r="P2" s="103" t="s">
        <v>23</v>
      </c>
      <c r="Q2" s="104"/>
    </row>
    <row r="3" spans="1:17" ht="21" x14ac:dyDescent="0.6">
      <c r="A3" s="13"/>
      <c r="B3" s="14" t="s">
        <v>9</v>
      </c>
      <c r="C3" s="14" t="s">
        <v>24</v>
      </c>
      <c r="D3" s="14" t="s">
        <v>25</v>
      </c>
      <c r="E3" s="14" t="s">
        <v>24</v>
      </c>
      <c r="F3" s="14" t="s">
        <v>9</v>
      </c>
      <c r="G3" s="14" t="s">
        <v>24</v>
      </c>
      <c r="H3" s="14" t="s">
        <v>25</v>
      </c>
      <c r="I3" s="14" t="s">
        <v>24</v>
      </c>
      <c r="J3" s="14" t="s">
        <v>9</v>
      </c>
      <c r="K3" s="14" t="s">
        <v>24</v>
      </c>
      <c r="L3" s="14" t="s">
        <v>25</v>
      </c>
      <c r="M3" s="14" t="s">
        <v>24</v>
      </c>
      <c r="N3" s="14" t="s">
        <v>9</v>
      </c>
      <c r="O3" s="14" t="s">
        <v>24</v>
      </c>
      <c r="P3" s="14" t="s">
        <v>25</v>
      </c>
      <c r="Q3" s="14" t="s">
        <v>24</v>
      </c>
    </row>
    <row r="4" spans="1:17" x14ac:dyDescent="0.25">
      <c r="A4" s="9" t="s">
        <v>26</v>
      </c>
      <c r="B4">
        <f>(Sheet1!B55-Sheet1!B41)</f>
        <v>26</v>
      </c>
      <c r="C4">
        <f>(B4/Sheet1!B41)</f>
        <v>7.3033707865168537E-2</v>
      </c>
      <c r="D4" s="6">
        <f>(Sheet1!G55-Sheet1!G41)</f>
        <v>460.76</v>
      </c>
      <c r="E4" s="6">
        <f>(D4/Sheet1!G41)</f>
        <v>0.59049840443937507</v>
      </c>
      <c r="F4">
        <f>(Sheet1!L55-Sheet1!L41)</f>
        <v>-2</v>
      </c>
      <c r="G4" s="6">
        <f>(F4/Sheet1!L41)</f>
        <v>-5.128205128205128E-2</v>
      </c>
      <c r="H4" s="6">
        <f>(Sheet1!Q55-Sheet1!Q41)</f>
        <v>-1694.9324999999999</v>
      </c>
      <c r="I4" s="6">
        <f>(H4/Sheet1!Q41)</f>
        <v>-0.92410581023999083</v>
      </c>
      <c r="J4">
        <f>(Sheet1!V55-Sheet1!V41)</f>
        <v>37</v>
      </c>
      <c r="K4" s="6">
        <f>(J4/Sheet1!V41)</f>
        <v>0.74</v>
      </c>
      <c r="L4" s="6">
        <f>(Sheet1!AA55-Sheet1!AA41)</f>
        <v>385.41404000000011</v>
      </c>
      <c r="M4" s="6">
        <f>(L4/Sheet1!AA41)</f>
        <v>0.1658717878617916</v>
      </c>
      <c r="N4">
        <f>(Sheet1!AF55-Sheet1!AF41)</f>
        <v>2797</v>
      </c>
      <c r="O4">
        <f>(N4/Sheet1!AF41)</f>
        <v>6.3927045002628385E-2</v>
      </c>
      <c r="P4" s="6">
        <f>(Sheet1!AK55-Sheet1!AK41)</f>
        <v>14713.384579999954</v>
      </c>
      <c r="Q4">
        <f>('ผลต่าง YoY'!P4/Sheet1!AK41)</f>
        <v>1.8426421082027956E-2</v>
      </c>
    </row>
  </sheetData>
  <mergeCells count="8">
    <mergeCell ref="N2:O2"/>
    <mergeCell ref="P2:Q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เอกสาร" ma:contentTypeID="0x01010009BDA3B365B32A4DB6EA47CA7A88B0A8" ma:contentTypeVersion="10" ma:contentTypeDescription="สร้างเอกสารใหม่" ma:contentTypeScope="" ma:versionID="9ddad6f3ef62efaeca7a69a3de3b4279">
  <xsd:schema xmlns:xsd="http://www.w3.org/2001/XMLSchema" xmlns:xs="http://www.w3.org/2001/XMLSchema" xmlns:p="http://schemas.microsoft.com/office/2006/metadata/properties" xmlns:ns3="6ca69160-befb-4dab-95dc-8100df9009e2" targetNamespace="http://schemas.microsoft.com/office/2006/metadata/properties" ma:root="true" ma:fieldsID="314a8b91eb97f12d611d1d340ef959b5" ns3:_="">
    <xsd:import namespace="6ca69160-befb-4dab-95dc-8100df9009e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a69160-befb-4dab-95dc-8100df9009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ชนิดเนื้อหา"/>
        <xsd:element ref="dc:title" minOccurs="0" maxOccurs="1" ma:index="4" ma:displayName="ชื่อเรื่อง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95F649-DEBE-4889-9200-B1F6E35606C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8103088-D7CF-41CC-8384-DCE1D6BA42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ca69160-befb-4dab-95dc-8100df9009e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FC772A-F4B5-42E0-984E-931182EC5D7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ผลต่าง YoY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MOC</dc:creator>
  <cp:keywords/>
  <dc:description/>
  <cp:lastModifiedBy>MOC</cp:lastModifiedBy>
  <cp:revision/>
  <dcterms:created xsi:type="dcterms:W3CDTF">2021-06-22T04:01:01Z</dcterms:created>
  <dcterms:modified xsi:type="dcterms:W3CDTF">2022-07-06T07:57:54Z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0x01010009BDA3B365B32A4DB6EA47CA7A88B0A8</vt:lpwstr>
  </property>
</Properties>
</file>